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tables/table1.xml" ContentType="application/vnd.openxmlformats-officedocument.spreadsheetml.table+xml"/>
  <Override PartName="/xl/comments2.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autoCompressPictures="0"/>
  <mc:AlternateContent xmlns:mc="http://schemas.openxmlformats.org/markup-compatibility/2006">
    <mc:Choice Requires="x15">
      <x15ac:absPath xmlns:x15ac="http://schemas.microsoft.com/office/spreadsheetml/2010/11/ac" url="https://usherbrooke-my.sharepoint.com/personal/vacg1801_usherbrooke_ca/Documents/Doctorants/"/>
    </mc:Choice>
  </mc:AlternateContent>
  <xr:revisionPtr revIDLastSave="0" documentId="8_{36E638FD-BCA6-40CF-8F2A-B460086D5398}" xr6:coauthVersionLast="45" xr6:coauthVersionMax="45" xr10:uidLastSave="{00000000-0000-0000-0000-000000000000}"/>
  <bookViews>
    <workbookView xWindow="570" yWindow="120" windowWidth="26175" windowHeight="15600" tabRatio="714" xr2:uid="{00000000-000D-0000-FFFF-FFFF00000000}"/>
  </bookViews>
  <sheets>
    <sheet name="Instructions" sheetId="7" r:id="rId1"/>
    <sheet name="Discussions" sheetId="8" r:id="rId2"/>
    <sheet name="Suivi PhD " sheetId="4" r:id="rId3"/>
    <sheet name="Projets" sheetId="5" r:id="rId4"/>
    <sheet name="Formations" sheetId="9" r:id="rId5"/>
    <sheet name="Gantt" sheetId="3" r:id="rId6"/>
    <sheet name="Informations" sheetId="2" r:id="rId7"/>
  </sheets>
  <definedNames>
    <definedName name="_xlnm._FilterDatabase" localSheetId="6" hidden="1">Informations!$P$2:$S$24</definedName>
    <definedName name="Chercheurs">OFFSET(Informations!$A$2,,,COUNTA(Informations!$A:$A)-1)</definedName>
    <definedName name="colonne_surbrillance" localSheetId="5">Gantt!$S$3</definedName>
    <definedName name="colonneGraphique">MATCH(Gantt!A$5,Calendrier[Trimestre],0)</definedName>
    <definedName name="Cours_a_option">OFFSET(Informations!$C$2,,,COUNTA(Informations!$C:$C)-1)</definedName>
    <definedName name="_xlnm.Print_Titles" localSheetId="5">Gantt!$4:$5</definedName>
    <definedName name="Microprogramme">OFFSET(Informations!$P$3,,,COUNTA(Informations!$P:$P)-1)</definedName>
    <definedName name="O_N">Informations!$U$1:$U$2</definedName>
    <definedName name="période_sélectionnée" localSheetId="5">Gantt!$I$3</definedName>
    <definedName name="PériodeDansPlan" localSheetId="5">AND(PériodeDébutIdéal&lt;=colonneGraphique,colonneGraphique&lt;=PériodeFinIdéale)</definedName>
    <definedName name="PériodeDansRéel" localSheetId="5">AND(PériodeDébutRéel&lt;=colonneGraphique,colonneGraphique&lt;=PériodeFinRéelle)</definedName>
    <definedName name="PériodeDébutIdéal">MATCH(Gantt!$D1,Calendrier[Trimestre],0)</definedName>
    <definedName name="PériodeDébutRéel">MATCH(Gantt!$F1,Calendrier[Trimestre],0)</definedName>
    <definedName name="PériodeFinIdéale">MATCH(Gantt!$E1,Calendrier[Trimestre],0)</definedName>
    <definedName name="PériodeFinRéelle">MATCH(Gantt!$G1,Calendrier[Trimestre],0)</definedName>
    <definedName name="Plan" localSheetId="5">Gantt!PériodeDansPlan*(Gantt!$D1&gt;0)</definedName>
    <definedName name="Plan" localSheetId="0">Gantt!PériodeDansPlan</definedName>
    <definedName name="Pourcent">(TrimestreActuel-PériodeDébutRéel)/(PériodeFinRéelle-PériodeDébutRéel+1)+0.05</definedName>
    <definedName name="PourcentageAccompli">PourcentageAccompliAuDelà*Gantt!PériodeDansPlan</definedName>
    <definedName name="PourcentageAccompliAuDelà">(TrimestreAccompli&gt;=1) * (AND(PériodeDébutRéel&lt;= colonneGraphique,colonneGraphique &lt;=TrimestreAccompli +PériodeDébutRéel-1))</definedName>
    <definedName name="Print_Area" localSheetId="5">Gantt!$A$1:$X$52</definedName>
    <definedName name="Print_Titles" localSheetId="1">Discussions!$1:$2</definedName>
    <definedName name="Print_Titles" localSheetId="5">Gantt!$1:$5</definedName>
    <definedName name="Réel" localSheetId="0">PériodeDansRéel*PériodeDansPlan</definedName>
    <definedName name="RéelAuDelà" localSheetId="0">Gantt!PériodeDansRéel</definedName>
    <definedName name="Tableau_cours">OFFSET(Informations!$C$2,,,COUNTA(Informations!$C:$C)-1,5)</definedName>
    <definedName name="Tableau_micro">OFFSET(Informations!$P$3,,,COUNTA(Informations!$P:$P)-1,4)</definedName>
    <definedName name="TitreRégion..BO60" localSheetId="5">Gantt!$B$4:$B$5</definedName>
    <definedName name="Trimestre">OFFSET(Informations!$M$1,,,COUNTA(Informations!$M:$M)-1)</definedName>
    <definedName name="TrimestreAccompli">(PériodeFinRéelle- PériodeDébutRéel +1)* Gantt!$H1</definedName>
    <definedName name="TrimestreActuel">MATCH(Gantt!$I$3,Calendrier[Trimestre],0)</definedName>
    <definedName name="_xlnm.Print_Area" localSheetId="5">Gantt!$A$1:$X$52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3" l="1"/>
  <c r="L23" i="4" l="1"/>
  <c r="B22" i="4"/>
  <c r="B23" i="4"/>
  <c r="B21" i="4"/>
  <c r="L58" i="4"/>
  <c r="B53" i="4"/>
  <c r="B54" i="4"/>
  <c r="B55" i="4"/>
  <c r="B56" i="4"/>
  <c r="B57" i="4"/>
  <c r="B58" i="4"/>
  <c r="H1" i="4" l="1"/>
  <c r="A25" i="8"/>
  <c r="H23" i="3" l="1"/>
  <c r="H24" i="3"/>
  <c r="H25" i="3"/>
  <c r="H26" i="3"/>
  <c r="H22" i="3"/>
  <c r="H32" i="3"/>
  <c r="H33" i="3"/>
  <c r="H34" i="3"/>
  <c r="H35" i="3"/>
  <c r="H36" i="3"/>
  <c r="H37" i="3"/>
  <c r="H38" i="3"/>
  <c r="H39" i="3"/>
  <c r="H40" i="3"/>
  <c r="H41" i="3"/>
  <c r="H42" i="3"/>
  <c r="H43" i="3"/>
  <c r="H44" i="3"/>
  <c r="H45" i="3"/>
  <c r="H46" i="3"/>
  <c r="H47" i="3"/>
  <c r="H48" i="3"/>
  <c r="H49" i="3"/>
  <c r="H50" i="3"/>
  <c r="B48" i="3"/>
  <c r="B47" i="3"/>
  <c r="B46" i="3"/>
  <c r="B30" i="3"/>
  <c r="B31" i="3"/>
  <c r="B32" i="3"/>
  <c r="B33" i="3"/>
  <c r="B34" i="3"/>
  <c r="B35" i="3"/>
  <c r="B36" i="3"/>
  <c r="B37" i="3"/>
  <c r="B38" i="3"/>
  <c r="B39" i="3"/>
  <c r="B40" i="3"/>
  <c r="B41" i="3"/>
  <c r="B42" i="3"/>
  <c r="B43" i="3"/>
  <c r="B44" i="3"/>
  <c r="B45" i="3"/>
  <c r="B49" i="3"/>
  <c r="B50" i="3"/>
  <c r="B29" i="3"/>
  <c r="H27" i="3"/>
  <c r="F27" i="3"/>
  <c r="E27" i="3"/>
  <c r="D27" i="3"/>
  <c r="H11" i="3"/>
  <c r="E11" i="3"/>
  <c r="D11" i="3"/>
  <c r="F11" i="3"/>
  <c r="B27" i="3"/>
  <c r="B26" i="3"/>
  <c r="B25" i="3"/>
  <c r="B24" i="3"/>
  <c r="B23" i="3"/>
  <c r="B22" i="3"/>
  <c r="B11" i="3"/>
  <c r="B10" i="3"/>
  <c r="B9" i="3"/>
  <c r="F29" i="3" l="1"/>
  <c r="G27" i="3"/>
  <c r="G11" i="3"/>
  <c r="H1" i="3" l="1"/>
  <c r="H20" i="3" l="1"/>
  <c r="H16" i="3"/>
  <c r="H15" i="3"/>
  <c r="H19" i="3"/>
  <c r="H18" i="3"/>
  <c r="H13" i="3"/>
  <c r="H12" i="3"/>
  <c r="H10" i="3"/>
  <c r="H9" i="3"/>
  <c r="H8" i="3"/>
  <c r="R45" i="4" l="1"/>
  <c r="R44" i="4"/>
  <c r="R38" i="4"/>
  <c r="R37" i="4"/>
  <c r="R58" i="4"/>
  <c r="R57" i="4"/>
  <c r="R56" i="4"/>
  <c r="R55" i="4"/>
  <c r="R54" i="4"/>
  <c r="R42" i="4"/>
  <c r="R41" i="4"/>
  <c r="R40" i="4"/>
  <c r="R31" i="4"/>
  <c r="R30" i="4"/>
  <c r="R29" i="4"/>
  <c r="R28" i="4"/>
  <c r="R22" i="4"/>
  <c r="R23" i="4"/>
  <c r="R21" i="4"/>
  <c r="D54" i="4"/>
  <c r="D55" i="4"/>
  <c r="D56" i="4"/>
  <c r="D57" i="4"/>
  <c r="D58" i="4"/>
  <c r="D22" i="4"/>
  <c r="D23" i="4"/>
  <c r="K45" i="4"/>
  <c r="K44" i="4"/>
  <c r="K41" i="4"/>
  <c r="K42" i="4"/>
  <c r="K40" i="4"/>
  <c r="K31" i="4"/>
  <c r="K30" i="4"/>
  <c r="K29" i="4"/>
  <c r="K28" i="4"/>
  <c r="K38" i="4"/>
  <c r="K37" i="4"/>
  <c r="R53" i="4"/>
  <c r="D53" i="4"/>
  <c r="B50" i="4"/>
  <c r="D45" i="4"/>
  <c r="D44" i="4"/>
  <c r="D42" i="4"/>
  <c r="D41" i="4"/>
  <c r="D40" i="4"/>
  <c r="D38" i="4"/>
  <c r="D37" i="4"/>
  <c r="D31" i="4"/>
  <c r="D30" i="4"/>
  <c r="D29" i="4"/>
  <c r="D28" i="4"/>
  <c r="K27" i="4"/>
  <c r="K22" i="4"/>
  <c r="K23" i="4"/>
  <c r="K21" i="4"/>
  <c r="D21" i="4"/>
  <c r="R47" i="4" l="1"/>
  <c r="E47" i="4"/>
  <c r="R60" i="4"/>
  <c r="G60" i="4"/>
  <c r="J2" i="2"/>
  <c r="L2" i="2" s="1"/>
  <c r="H17" i="3" l="1"/>
  <c r="H14" i="3"/>
  <c r="H7" i="3"/>
  <c r="K2" i="2" l="1"/>
  <c r="M2" i="2" l="1"/>
  <c r="I40" i="4" s="1"/>
  <c r="J3" i="2"/>
  <c r="L3" i="2" s="1"/>
  <c r="D29" i="3"/>
  <c r="D22" i="3"/>
  <c r="D30" i="3"/>
  <c r="I5" i="3"/>
  <c r="D31" i="3"/>
  <c r="J4" i="2" l="1"/>
  <c r="L4" i="2" s="1"/>
  <c r="I28" i="4"/>
  <c r="L7" i="4"/>
  <c r="K3" i="2"/>
  <c r="M3" i="2" s="1"/>
  <c r="I27" i="4"/>
  <c r="D13" i="3"/>
  <c r="D9" i="3"/>
  <c r="F7" i="3"/>
  <c r="D7" i="3"/>
  <c r="D12" i="3"/>
  <c r="D10" i="3"/>
  <c r="D8" i="3"/>
  <c r="D23" i="3"/>
  <c r="D32" i="3"/>
  <c r="J5" i="3"/>
  <c r="D33" i="3"/>
  <c r="D34" i="3"/>
  <c r="J5" i="2" l="1"/>
  <c r="L5" i="2" s="1"/>
  <c r="K4" i="2"/>
  <c r="M4" i="2" s="1"/>
  <c r="E8" i="3"/>
  <c r="D35" i="3"/>
  <c r="D36" i="3"/>
  <c r="D24" i="3"/>
  <c r="E29" i="3"/>
  <c r="E30" i="3"/>
  <c r="E31" i="3"/>
  <c r="D37" i="3"/>
  <c r="K5" i="3"/>
  <c r="K5" i="2" l="1"/>
  <c r="M5" i="2" s="1"/>
  <c r="J6" i="2"/>
  <c r="L6" i="2" s="1"/>
  <c r="G7" i="3"/>
  <c r="E7" i="3"/>
  <c r="E12" i="3"/>
  <c r="D39" i="3"/>
  <c r="E34" i="3"/>
  <c r="E22" i="3"/>
  <c r="E32" i="3"/>
  <c r="D40" i="3"/>
  <c r="E33" i="3"/>
  <c r="D25" i="3"/>
  <c r="D38" i="3"/>
  <c r="L5" i="3"/>
  <c r="J7" i="2" l="1"/>
  <c r="L7" i="2" s="1"/>
  <c r="K6" i="2"/>
  <c r="M6" i="2" s="1"/>
  <c r="D16" i="3"/>
  <c r="F14" i="3"/>
  <c r="E10" i="3"/>
  <c r="D15" i="3"/>
  <c r="D14" i="3"/>
  <c r="E9" i="3"/>
  <c r="E13" i="3"/>
  <c r="I41" i="4"/>
  <c r="M5" i="3"/>
  <c r="E37" i="3"/>
  <c r="D41" i="3"/>
  <c r="D43" i="3"/>
  <c r="D42" i="3"/>
  <c r="E36" i="3"/>
  <c r="E23" i="3"/>
  <c r="E35" i="3"/>
  <c r="D26" i="3"/>
  <c r="J8" i="2" l="1"/>
  <c r="L8" i="2" s="1"/>
  <c r="K7" i="2"/>
  <c r="E15" i="3"/>
  <c r="M7" i="2"/>
  <c r="D45" i="3"/>
  <c r="E40" i="3"/>
  <c r="E39" i="3"/>
  <c r="E24" i="3"/>
  <c r="E38" i="3"/>
  <c r="D44" i="3"/>
  <c r="D46" i="3"/>
  <c r="N5" i="3"/>
  <c r="J9" i="2" l="1"/>
  <c r="L9" i="2" s="1"/>
  <c r="K8" i="2"/>
  <c r="E14" i="3"/>
  <c r="G14" i="3"/>
  <c r="M8" i="2"/>
  <c r="E41" i="3"/>
  <c r="D48" i="3"/>
  <c r="E43" i="3"/>
  <c r="O5" i="3"/>
  <c r="D49" i="3"/>
  <c r="E42" i="3"/>
  <c r="E25" i="3"/>
  <c r="D47" i="3"/>
  <c r="J10" i="2" l="1"/>
  <c r="L10" i="2" s="1"/>
  <c r="K9" i="2"/>
  <c r="F17" i="3"/>
  <c r="D17" i="3"/>
  <c r="D18" i="3"/>
  <c r="E16" i="3"/>
  <c r="I42" i="4"/>
  <c r="M9" i="2"/>
  <c r="E46" i="3"/>
  <c r="E44" i="3"/>
  <c r="D50" i="3"/>
  <c r="P5" i="3"/>
  <c r="E45" i="3"/>
  <c r="E26" i="3"/>
  <c r="K10" i="2" l="1"/>
  <c r="M10" i="2" s="1"/>
  <c r="J11" i="2"/>
  <c r="L11" i="2" s="1"/>
  <c r="E49" i="3"/>
  <c r="E47" i="3"/>
  <c r="Q5" i="3"/>
  <c r="E48" i="3"/>
  <c r="J12" i="2" l="1"/>
  <c r="L12" i="2" s="1"/>
  <c r="K11" i="2"/>
  <c r="E17" i="3"/>
  <c r="E18" i="3"/>
  <c r="D20" i="3"/>
  <c r="D19" i="3"/>
  <c r="G17" i="3"/>
  <c r="M11" i="2"/>
  <c r="E50" i="3"/>
  <c r="R5" i="3"/>
  <c r="K12" i="2" l="1"/>
  <c r="M12" i="2" s="1"/>
  <c r="J13" i="2"/>
  <c r="L13" i="2" s="1"/>
  <c r="N7" i="4"/>
  <c r="J14" i="2"/>
  <c r="L14" i="2" s="1"/>
  <c r="S5" i="3"/>
  <c r="K13" i="2" l="1"/>
  <c r="M13" i="2" s="1"/>
  <c r="K14" i="2"/>
  <c r="J15" i="2"/>
  <c r="L15" i="2" s="1"/>
  <c r="T5" i="3"/>
  <c r="E19" i="3" l="1"/>
  <c r="E20" i="3"/>
  <c r="M14" i="2"/>
  <c r="K15" i="2"/>
  <c r="J16" i="2"/>
  <c r="L16" i="2" s="1"/>
  <c r="U5" i="3"/>
  <c r="M15" i="2" l="1"/>
  <c r="K16" i="2"/>
  <c r="J17" i="2"/>
  <c r="V5" i="3"/>
  <c r="L17" i="2" l="1"/>
  <c r="I3" i="3"/>
  <c r="M16" i="2"/>
  <c r="K17" i="2"/>
  <c r="J18" i="2"/>
  <c r="L18" i="2" s="1"/>
  <c r="W5" i="3"/>
  <c r="F9" i="3" l="1"/>
  <c r="G9" i="3" s="1"/>
  <c r="F50" i="3"/>
  <c r="G50" i="3" s="1"/>
  <c r="F31" i="3"/>
  <c r="F39" i="3"/>
  <c r="G39" i="3" s="1"/>
  <c r="F46" i="3"/>
  <c r="G46" i="3" s="1"/>
  <c r="F38" i="3"/>
  <c r="G38" i="3" s="1"/>
  <c r="F30" i="3"/>
  <c r="F25" i="3"/>
  <c r="G25" i="3" s="1"/>
  <c r="F20" i="3"/>
  <c r="G20" i="3" s="1"/>
  <c r="F15" i="3"/>
  <c r="G15" i="3" s="1"/>
  <c r="F10" i="3"/>
  <c r="G10" i="3" s="1"/>
  <c r="F24" i="3"/>
  <c r="G24" i="3" s="1"/>
  <c r="F13" i="3"/>
  <c r="G13" i="3" s="1"/>
  <c r="F49" i="3"/>
  <c r="G49" i="3" s="1"/>
  <c r="F45" i="3"/>
  <c r="G45" i="3" s="1"/>
  <c r="F37" i="3"/>
  <c r="G37" i="3" s="1"/>
  <c r="F44" i="3"/>
  <c r="G44" i="3" s="1"/>
  <c r="F36" i="3"/>
  <c r="G36" i="3" s="1"/>
  <c r="F48" i="3"/>
  <c r="G48" i="3" s="1"/>
  <c r="F43" i="3"/>
  <c r="G43" i="3" s="1"/>
  <c r="F35" i="3"/>
  <c r="G35" i="3" s="1"/>
  <c r="F42" i="3"/>
  <c r="G42" i="3" s="1"/>
  <c r="F34" i="3"/>
  <c r="G34" i="3" s="1"/>
  <c r="F23" i="3"/>
  <c r="G23" i="3" s="1"/>
  <c r="F19" i="3"/>
  <c r="G19" i="3" s="1"/>
  <c r="F12" i="3"/>
  <c r="G12" i="3" s="1"/>
  <c r="F47" i="3"/>
  <c r="G47" i="3" s="1"/>
  <c r="F41" i="3"/>
  <c r="G41" i="3" s="1"/>
  <c r="F33" i="3"/>
  <c r="G33" i="3" s="1"/>
  <c r="F40" i="3"/>
  <c r="G40" i="3" s="1"/>
  <c r="F32" i="3"/>
  <c r="G32" i="3" s="1"/>
  <c r="F26" i="3"/>
  <c r="G26" i="3" s="1"/>
  <c r="F22" i="3"/>
  <c r="G22" i="3" s="1"/>
  <c r="F18" i="3"/>
  <c r="G18" i="3" s="1"/>
  <c r="F16" i="3"/>
  <c r="G16" i="3" s="1"/>
  <c r="F8" i="3"/>
  <c r="G8" i="3" s="1"/>
  <c r="G29" i="3"/>
  <c r="M17" i="2"/>
  <c r="K18" i="2"/>
  <c r="J19" i="2"/>
  <c r="L19" i="2" s="1"/>
  <c r="X5" i="3"/>
  <c r="H30" i="3" l="1"/>
  <c r="G30" i="3"/>
  <c r="G31" i="3"/>
  <c r="H31" i="3"/>
  <c r="M18" i="2"/>
  <c r="K19" i="2"/>
  <c r="J20" i="2"/>
  <c r="L20" i="2" s="1"/>
  <c r="M19" i="2" l="1"/>
  <c r="K20" i="2"/>
  <c r="J21" i="2"/>
  <c r="L21" i="2" s="1"/>
  <c r="M20" i="2" l="1"/>
  <c r="K21" i="2"/>
  <c r="J22" i="2"/>
  <c r="J23" i="2" l="1"/>
  <c r="L23" i="2" s="1"/>
  <c r="L22" i="2"/>
  <c r="M21" i="2"/>
  <c r="K22" i="2"/>
  <c r="J24" i="2" l="1"/>
  <c r="L24" i="2" s="1"/>
  <c r="K23" i="2"/>
  <c r="M23" i="2" s="1"/>
  <c r="M22" i="2"/>
  <c r="J25" i="2" l="1"/>
  <c r="L25" i="2" s="1"/>
  <c r="K24" i="2"/>
  <c r="M24" i="2" s="1"/>
  <c r="J26" i="2" l="1"/>
  <c r="L26" i="2" s="1"/>
  <c r="K25" i="2"/>
  <c r="M25" i="2" s="1"/>
  <c r="J27" i="2" l="1"/>
  <c r="K26" i="2"/>
  <c r="M26" i="2" s="1"/>
  <c r="L27" i="2" l="1"/>
  <c r="J28" i="2"/>
  <c r="K27" i="2"/>
  <c r="M27" i="2" l="1"/>
  <c r="K28" i="2"/>
  <c r="J29" i="2"/>
  <c r="L28" i="2"/>
  <c r="K29" i="2" l="1"/>
  <c r="L29" i="2"/>
  <c r="J30" i="2"/>
  <c r="M28" i="2"/>
  <c r="J31" i="2" l="1"/>
  <c r="L30" i="2"/>
  <c r="K30" i="2"/>
  <c r="M29" i="2"/>
  <c r="M30" i="2" l="1"/>
  <c r="K31" i="2"/>
  <c r="J32" i="2"/>
  <c r="L32" i="2" s="1"/>
  <c r="L31" i="2"/>
  <c r="M31" i="2" l="1"/>
  <c r="H29" i="3" s="1"/>
  <c r="J33" i="2"/>
  <c r="K32" i="2"/>
  <c r="K33" i="2" l="1"/>
  <c r="L3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Gilbert Vachon</author>
  </authors>
  <commentList>
    <comment ref="A25" authorId="0" shapeId="0" xr:uid="{8E306660-DD3D-4846-B28C-53376DDF932C}">
      <text>
        <r>
          <rPr>
            <b/>
            <sz val="9"/>
            <color indexed="81"/>
            <rFont val="Tahoma"/>
            <family val="2"/>
          </rPr>
          <t>Gilbert Vachon:</t>
        </r>
        <r>
          <rPr>
            <sz val="9"/>
            <color indexed="81"/>
            <rFont val="Tahoma"/>
            <family val="2"/>
          </rPr>
          <t xml:space="preserve">
Si rien ne s'affiche dans cette case, c'est qu'il reste au moins un éléments avec un « non ». 
Une fois le plan de formation complété, pour alléger la consultation du classeur, il est possible de masquer plusieurs feuilles. Déplacez le curseur sur l'onglet de la feuille, faites un clic gauche et sélectionnez « Masquer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Gilbert Vachon</author>
  </authors>
  <commentList>
    <comment ref="D4" authorId="0" shapeId="0" xr:uid="{1B332AAF-57CF-4FFD-AF30-CC3736D70862}">
      <text>
        <r>
          <rPr>
            <sz val="9"/>
            <color indexed="81"/>
            <rFont val="Tahoma"/>
            <family val="2"/>
          </rPr>
          <t>Indiquez  le trimestre
 où l'activité devrait normalement se dérouler.</t>
        </r>
      </text>
    </comment>
    <comment ref="E4" authorId="0" shapeId="0" xr:uid="{A46FE2FA-1AE2-4438-81A9-4AC9FEAAA076}">
      <text>
        <r>
          <rPr>
            <sz val="9"/>
            <color indexed="81"/>
            <rFont val="Tahoma"/>
            <family val="2"/>
          </rPr>
          <t xml:space="preserve">Indiquez  le trimestre où l'activité devrait normalement se terminer.
</t>
        </r>
      </text>
    </comment>
    <comment ref="F4" authorId="0" shapeId="0" xr:uid="{84DD9B08-CD3A-4F5A-B6B0-2068248A738C}">
      <text>
        <r>
          <rPr>
            <sz val="9"/>
            <color indexed="81"/>
            <rFont val="Tahoma"/>
            <family val="2"/>
          </rPr>
          <t xml:space="preserve">Indique le trimestre
 où l'activité a débuté
.
</t>
        </r>
      </text>
    </comment>
    <comment ref="G4" authorId="0" shapeId="0" xr:uid="{E32E9325-49E2-48E4-98CE-6FD74F1D2997}">
      <text>
        <r>
          <rPr>
            <sz val="9"/>
            <color indexed="81"/>
            <rFont val="Tahoma"/>
            <family val="2"/>
          </rPr>
          <t xml:space="preserve">Indique le trimestre où l'activité s'est terminée.
</t>
        </r>
      </text>
    </comment>
    <comment ref="H4" authorId="0" shapeId="0" xr:uid="{2BF0990C-2E25-4439-8415-A27E53B69268}">
      <text>
        <r>
          <rPr>
            <sz val="9"/>
            <color indexed="81"/>
            <rFont val="Tahoma"/>
            <family val="2"/>
          </rPr>
          <t xml:space="preserve">Indique le pourcentage de l'activité réalisée. 
</t>
        </r>
      </text>
    </comment>
    <comment ref="G8" authorId="0" shapeId="0" xr:uid="{104BEDE3-4F46-4FB2-9986-313EE4E7A445}">
      <text>
        <r>
          <rPr>
            <sz val="9"/>
            <color indexed="81"/>
            <rFont val="Tahoma"/>
            <family val="2"/>
          </rPr>
          <t xml:space="preserve">Inscrire 1 (durée 1 trimestre 
ou moins) sur cette case lorsque la renconre aura eu lieu.
</t>
        </r>
      </text>
    </comment>
    <comment ref="F14" authorId="0" shapeId="0" xr:uid="{CCB1E107-6B57-4FEE-89F1-B00A9B5A99F1}">
      <text>
        <r>
          <rPr>
            <sz val="9"/>
            <color indexed="81"/>
            <rFont val="Tahoma"/>
            <family val="2"/>
          </rPr>
          <t xml:space="preserve">Ne modifiez pas cette information.
</t>
        </r>
      </text>
    </comment>
    <comment ref="F17" authorId="0" shapeId="0" xr:uid="{84547DDA-6DD8-4C34-A4C7-1124BDD2FF60}">
      <text>
        <r>
          <rPr>
            <sz val="9"/>
            <color indexed="81"/>
            <rFont val="Tahoma"/>
            <family val="2"/>
          </rPr>
          <t>Ne modifiez pas cette case.</t>
        </r>
      </text>
    </comment>
  </commentList>
</comments>
</file>

<file path=xl/sharedStrings.xml><?xml version="1.0" encoding="utf-8"?>
<sst xmlns="http://schemas.openxmlformats.org/spreadsheetml/2006/main" count="606" uniqueCount="374">
  <si>
    <t>DÉBUT RÉEL</t>
  </si>
  <si>
    <t>Examen général</t>
  </si>
  <si>
    <t>Activités de recheche III - PHY 865</t>
  </si>
  <si>
    <t>Début</t>
  </si>
  <si>
    <t>ACTIVITÉS</t>
  </si>
  <si>
    <t>Chercheurs</t>
  </si>
  <si>
    <t>Alexandre Blais</t>
  </si>
  <si>
    <t>Vincent Aimez</t>
  </si>
  <si>
    <t>Claude Bourbonnais</t>
  </si>
  <si>
    <t>Serge Charlebois</t>
  </si>
  <si>
    <t>René Côté</t>
  </si>
  <si>
    <t>Patrick Fournier</t>
  </si>
  <si>
    <t>Ion Garate</t>
  </si>
  <si>
    <t>Denis Morris</t>
  </si>
  <si>
    <t>Michel Pioro-Ladrière</t>
  </si>
  <si>
    <t>David Poulin</t>
  </si>
  <si>
    <t>Jeffrey Quilliam</t>
  </si>
  <si>
    <t>Bertrand Reulet</t>
  </si>
  <si>
    <t>David Sénéchal</t>
  </si>
  <si>
    <t>Louis Taillefer</t>
  </si>
  <si>
    <t>André-Marie Tremblay</t>
  </si>
  <si>
    <t>Richard Arès</t>
  </si>
  <si>
    <t>François Boone</t>
  </si>
  <si>
    <t>Simon Fafard</t>
  </si>
  <si>
    <t>Jean-François Pratte</t>
  </si>
  <si>
    <t>Julien Sylvestre</t>
  </si>
  <si>
    <t>Activités de recherche I      PHY 863</t>
  </si>
  <si>
    <t>Cours à option</t>
  </si>
  <si>
    <t>Activités de recherche II - PHY 864</t>
  </si>
  <si>
    <t>Séminaire externe   PHY 812</t>
  </si>
  <si>
    <t>Séminaire interne      PHY 811</t>
  </si>
  <si>
    <t>DÉBUT IDÉAL</t>
  </si>
  <si>
    <t>Échéancier du projet de recherche</t>
  </si>
  <si>
    <t>Département de physique</t>
  </si>
  <si>
    <t>Cours  de doctorat réussi dans une autre université</t>
  </si>
  <si>
    <t>Thèse       PHY 899</t>
  </si>
  <si>
    <t>Yves Bérubé-Lauzière</t>
  </si>
  <si>
    <t>Max Hofheinz</t>
  </si>
  <si>
    <t>LIMITE TEMPORELLE DU PROGRAMME</t>
  </si>
  <si>
    <t>idéale</t>
  </si>
  <si>
    <t>Eva Dupont-Ferrier</t>
  </si>
  <si>
    <t>Jérôme Bourassa</t>
  </si>
  <si>
    <t>Michel Devoret</t>
  </si>
  <si>
    <t>Louis Gaudreau</t>
  </si>
  <si>
    <t>Mathieu Juan</t>
  </si>
  <si>
    <t>Alicia Kam</t>
  </si>
  <si>
    <t>Madeline Lee</t>
  </si>
  <si>
    <t>Guy Quiriion</t>
  </si>
  <si>
    <t>Andrew Sachrajda</t>
  </si>
  <si>
    <t>Stefanos Kourtis</t>
  </si>
  <si>
    <t>Mois</t>
  </si>
  <si>
    <t>Année</t>
  </si>
  <si>
    <t>Session</t>
  </si>
  <si>
    <t>Trimestre</t>
  </si>
  <si>
    <t>limite ultime</t>
  </si>
  <si>
    <t xml:space="preserve">accep-table  </t>
  </si>
  <si>
    <t xml:space="preserve">T R I M E S T R E S </t>
  </si>
  <si>
    <t xml:space="preserve">Dernière mise à jour : </t>
  </si>
  <si>
    <t>Initiales</t>
  </si>
  <si>
    <t xml:space="preserve">Début du programme : </t>
  </si>
  <si>
    <t>Cours</t>
  </si>
  <si>
    <t>session prévue</t>
  </si>
  <si>
    <t>session effectuée</t>
  </si>
  <si>
    <t>Commentaires</t>
  </si>
  <si>
    <t>#1</t>
  </si>
  <si>
    <t>#2</t>
  </si>
  <si>
    <t>#3 (si requis)</t>
  </si>
  <si>
    <t>Suivi</t>
  </si>
  <si>
    <t>-</t>
  </si>
  <si>
    <t>Nouveaux arrivants</t>
  </si>
  <si>
    <t>Plan de formation</t>
  </si>
  <si>
    <t xml:space="preserve"> Rencontre avec le comité de suivi I</t>
  </si>
  <si>
    <t xml:space="preserve"> Rencontre avec le comité de suivi II</t>
  </si>
  <si>
    <t>#3</t>
  </si>
  <si>
    <t xml:space="preserve"> Rencontre avec le comité de suivi III</t>
  </si>
  <si>
    <t>Recherche</t>
  </si>
  <si>
    <t>date</t>
  </si>
  <si>
    <t>Séminaire</t>
  </si>
  <si>
    <t>Activités de recherche 1</t>
  </si>
  <si>
    <t>Activités de recherche 2</t>
  </si>
  <si>
    <t>Activités de recherche 3</t>
  </si>
  <si>
    <t>Thèse</t>
  </si>
  <si>
    <t>Microprogramme de 3e cycle d'enrichissement des compétences en recherche</t>
  </si>
  <si>
    <t>EFD 901</t>
  </si>
  <si>
    <t>Construire un projet de recherche, Réflexives®</t>
  </si>
  <si>
    <t>EFD 904</t>
  </si>
  <si>
    <t>Rédiger et publier un article scientifique</t>
  </si>
  <si>
    <t>EFD 906</t>
  </si>
  <si>
    <t>Financer stratégiquement sa recherche</t>
  </si>
  <si>
    <t>EFD 907</t>
  </si>
  <si>
    <t>Communiquer avec les experts et les médias</t>
  </si>
  <si>
    <t>EFD 910</t>
  </si>
  <si>
    <t>Protéger et valoriser le savoir</t>
  </si>
  <si>
    <t>EFD 911</t>
  </si>
  <si>
    <t>Gérer la recherche et l'innovation</t>
  </si>
  <si>
    <t>EFD 912</t>
  </si>
  <si>
    <t>Entrepreneuriat et recherche scientifique</t>
  </si>
  <si>
    <t>EFD 922</t>
  </si>
  <si>
    <t>Prendre en main sa carrière de recherche</t>
  </si>
  <si>
    <t>EFD 941</t>
  </si>
  <si>
    <t>Conduite responsable en recherche</t>
  </si>
  <si>
    <t>EFD 951</t>
  </si>
  <si>
    <t>Develop a Research Project, Reflexives®</t>
  </si>
  <si>
    <t>EFD 954</t>
  </si>
  <si>
    <t>Writing and Publishing a Scientific Paper</t>
  </si>
  <si>
    <t>EFD 961</t>
  </si>
  <si>
    <t>Managing Research and Innovation</t>
  </si>
  <si>
    <t>EFD 962</t>
  </si>
  <si>
    <t>Entrepreneurship and Scientific Research</t>
  </si>
  <si>
    <t>EFD 991</t>
  </si>
  <si>
    <t>Responsible Conduct of Research</t>
  </si>
  <si>
    <t>EFD 966</t>
  </si>
  <si>
    <t>Enseigner au supérieur</t>
  </si>
  <si>
    <t>EFD 977</t>
  </si>
  <si>
    <t>Internationalisation et gestion de la diversité</t>
  </si>
  <si>
    <t>EFD 978</t>
  </si>
  <si>
    <t>Superviser et encadrer des stagiaires</t>
  </si>
  <si>
    <t>RBT 900</t>
  </si>
  <si>
    <t>Adoption des technologies de robotique collaborative</t>
  </si>
  <si>
    <t>Étapes du projet</t>
  </si>
  <si>
    <t>Check / Date</t>
  </si>
  <si>
    <t>Tâche</t>
  </si>
  <si>
    <t>Discussion plan de formation</t>
  </si>
  <si>
    <t>Littérature</t>
  </si>
  <si>
    <t>Sécurité</t>
  </si>
  <si>
    <t>Date</t>
  </si>
  <si>
    <t>SIMDUT</t>
  </si>
  <si>
    <t>Laser</t>
  </si>
  <si>
    <t>Cryogénie et gaz</t>
  </si>
  <si>
    <t>Laboratoire</t>
  </si>
  <si>
    <t>PLD</t>
  </si>
  <si>
    <t>PPMS</t>
  </si>
  <si>
    <t>SQUID</t>
  </si>
  <si>
    <t>Dipper</t>
  </si>
  <si>
    <t>Salles propres physique</t>
  </si>
  <si>
    <t>AFM</t>
  </si>
  <si>
    <t>Salles blanches 3iT</t>
  </si>
  <si>
    <t>Autres</t>
  </si>
  <si>
    <t>LaTeX</t>
  </si>
  <si>
    <t>Programmation optimale</t>
  </si>
  <si>
    <t>#4</t>
  </si>
  <si>
    <t>Choisir dans la liste</t>
  </si>
  <si>
    <t>Prénom et nom</t>
  </si>
  <si>
    <t>Nb de cr.</t>
  </si>
  <si>
    <t>Sigle</t>
  </si>
  <si>
    <t>Lien</t>
  </si>
  <si>
    <t>PHY 723</t>
  </si>
  <si>
    <t>PHY 724</t>
  </si>
  <si>
    <t>PHY 732</t>
  </si>
  <si>
    <t>PHY 740</t>
  </si>
  <si>
    <t>PHY 760</t>
  </si>
  <si>
    <t>PHY 839</t>
  </si>
  <si>
    <t>PHY 730</t>
  </si>
  <si>
    <t>https://www.usherbrooke.ca/admission/fiches-cours/phy723/</t>
  </si>
  <si>
    <t>Plan de cours</t>
  </si>
  <si>
    <t>PHY 840</t>
  </si>
  <si>
    <t>PHY 854</t>
  </si>
  <si>
    <t>PHY 855</t>
  </si>
  <si>
    <t>PHY 856</t>
  </si>
  <si>
    <t>PHY 857</t>
  </si>
  <si>
    <t>PHY 874</t>
  </si>
  <si>
    <t>PHY 879</t>
  </si>
  <si>
    <t>PHY 889</t>
  </si>
  <si>
    <t>PHY 892</t>
  </si>
  <si>
    <t>Physique des micro et nanostructures (A)</t>
  </si>
  <si>
    <t>https://www.usherbrooke.ca/admission/fiches-cours/phy724/</t>
  </si>
  <si>
    <t>https://www.usherbrooke.ca/admission/fiches-cours/phy730/</t>
  </si>
  <si>
    <t>https://www.usherbrooke.ca/admission/fiches-cours/phy732/</t>
  </si>
  <si>
    <t>https://www.usherbrooke.ca/admission/fiches-cours/phy740/</t>
  </si>
  <si>
    <t>https://www.usherbrooke.ca/admission/fiches-cours/phy760/</t>
  </si>
  <si>
    <t>https://www.usherbrooke.ca/admission/fiches-cours/phy839/</t>
  </si>
  <si>
    <t>https://www.usherbrooke.ca/admission/fiches-cours/phy840/</t>
  </si>
  <si>
    <t>https://www.usherbrooke.ca/admission/fiches-cours/phy854/</t>
  </si>
  <si>
    <t>https://www.usherbrooke.ca/admission/fiches-cours/phy855/</t>
  </si>
  <si>
    <t>https://www.usherbrooke.ca/admission/fiches-cours/phy856/</t>
  </si>
  <si>
    <t>https://www.usherbrooke.ca/admission/fiches-cours/phy857/</t>
  </si>
  <si>
    <t>https://www.usherbrooke.ca/admission/fiches-cours/phy874/</t>
  </si>
  <si>
    <t>https://www.usherbrooke.ca/admission/fiches-cours/phy879/</t>
  </si>
  <si>
    <t>https://www.usherbrooke.ca/admission/fiches-cours/phy889/</t>
  </si>
  <si>
    <t>https://www.usherbrooke.ca/admission/fiches-cours/phy892/</t>
  </si>
  <si>
    <t>https://www.usherbrooke.ca/admission/fiches-cours/phy851/</t>
  </si>
  <si>
    <t>PHY 853</t>
  </si>
  <si>
    <t>https://www.usherbrooke.ca/admission/fiches-cours/phy853/</t>
  </si>
  <si>
    <t>Conférence étudiante en physique</t>
  </si>
  <si>
    <t>École d'été - sujet de pointe en physique</t>
  </si>
  <si>
    <t>Physique mésoscopique (H)</t>
  </si>
  <si>
    <t>Physique de la matière condensée avancée (A)</t>
  </si>
  <si>
    <t>Méthodes expérimentales en physique du solide (H)</t>
  </si>
  <si>
    <t>Sujets de pointe II</t>
  </si>
  <si>
    <t>Symétries brisées et états cohérents de la matière (H)</t>
  </si>
  <si>
    <t>Information quantique théorique (H)</t>
  </si>
  <si>
    <t>Sujets de pointe III</t>
  </si>
  <si>
    <t xml:space="preserve">Sujets spécialisés en physique I (E) </t>
  </si>
  <si>
    <t xml:space="preserve">Sujets spécialisés en physique II (E) </t>
  </si>
  <si>
    <t xml:space="preserve">Sujets spécialisés en physique III (E) </t>
  </si>
  <si>
    <t xml:space="preserve">Sujets spécialisés en physique IV (E) </t>
  </si>
  <si>
    <t xml:space="preserve">Systèmes quantique fortement corrélés </t>
  </si>
  <si>
    <t>Sujets de pointe</t>
  </si>
  <si>
    <t xml:space="preserve">Problèmes à N-corps </t>
  </si>
  <si>
    <t xml:space="preserve">Supraconductivité </t>
  </si>
  <si>
    <t>Choisir un cours -liste déroulante</t>
  </si>
  <si>
    <t>à suivre idéalement lors des 4 premiers trimestres</t>
  </si>
  <si>
    <t>Noté R après 3 trimestres si le déroulement se fait normalement, autrement IN</t>
  </si>
  <si>
    <t>Noté R lors du premier dépôt de la thèse</t>
  </si>
  <si>
    <t>http://www.physique.usherbrooke.ca/pages/sites/default/files/morris/PHY-723_Plan.pdf</t>
  </si>
  <si>
    <t>https://www.usherbrooke.ca/physique/fileadmin/sites/physique/documents/Plan_de_cours/PHY-730.pdf</t>
  </si>
  <si>
    <t>https://www.usherbrooke.ca/physique/fileadmin/sites/physique/documents/Plan_de_cours/PHY-724.pdf</t>
  </si>
  <si>
    <t>http://www.physique.usherbrooke.ca/poulin/utilisateur/files/enseignement/Plan_PHY-732.pdf</t>
  </si>
  <si>
    <t>http://www.physique.usherbrooke.ca/pages/sites/default/files/bourbonnais/PHY740_plan.pdf</t>
  </si>
  <si>
    <t>https://www.usherbrooke.ca/physique/fileadmin/sites/physique/documents/Plan_de_cours/PHY-760.pdf</t>
  </si>
  <si>
    <t>http://www.usherbrooke.ca/physique/ecoles-de-pointe/</t>
  </si>
  <si>
    <t>https://www.usherbrooke.ca/physique/fileadmin/sites/physique/documents/Plan_de_cours/PHY-878.pdf</t>
  </si>
  <si>
    <t>https://www.usherbrooke.ca/physique/fileadmin/sites/physique/documents/Plan_de_cours/PHY-892.pdf</t>
  </si>
  <si>
    <t>Info</t>
  </si>
  <si>
    <t>PHY 851</t>
  </si>
  <si>
    <t>Titre</t>
  </si>
  <si>
    <t>nb de crédits</t>
  </si>
  <si>
    <t>https://www.usherbrooke.ca/admission/fiches-cours/EFD901/</t>
  </si>
  <si>
    <t>https://www.usherbrooke.ca/admission/fiches-cours/EFD907/</t>
  </si>
  <si>
    <t>https://www.usherbrooke.ca/admission/fiches-cours/EFD941/</t>
  </si>
  <si>
    <t>https://www.usherbrooke.ca/admission/fiches-cours/EFD904/</t>
  </si>
  <si>
    <t>https://www.usherbrooke.ca/admission/fiches-cours/EFD906/</t>
  </si>
  <si>
    <t>https://www.usherbrooke.ca/admission/fiches-cours/EFD910/</t>
  </si>
  <si>
    <t>https://www.usherbrooke.ca/admission/fiches-cours/EFD911/</t>
  </si>
  <si>
    <t>https://www.usherbrooke.ca/admission/fiches-cours/EFD912/</t>
  </si>
  <si>
    <t>https://www.usherbrooke.ca/admission/fiches-cours/EFD922/</t>
  </si>
  <si>
    <t>https://www.usherbrooke.ca/admission/fiches-cours/EFD951/</t>
  </si>
  <si>
    <t>https://www.usherbrooke.ca/admission/fiches-cours/EFD954/</t>
  </si>
  <si>
    <t>https://www.usherbrooke.ca/admission/fiches-cours/EFD961/</t>
  </si>
  <si>
    <t>https://www.usherbrooke.ca/admission/fiches-cours/EFD962/</t>
  </si>
  <si>
    <t>https://www.usherbrooke.ca/admission/fiches-cours/EFD991/</t>
  </si>
  <si>
    <t>https://www.usherbrooke.ca/admission/fiches-cours/EFD966/</t>
  </si>
  <si>
    <t>https://www.usherbrooke.ca/admission/fiches-cours/EFD977/</t>
  </si>
  <si>
    <t>https://www.usherbrooke.ca/admission/fiches-cours/EFD978/</t>
  </si>
  <si>
    <t>https://www.usherbrooke.ca/admission/fiches-cours/RTB900/</t>
  </si>
  <si>
    <t>A choix des cours - liste déroulante</t>
  </si>
  <si>
    <t>#5</t>
  </si>
  <si>
    <t>#6</t>
  </si>
  <si>
    <t>#6 (si requis)</t>
  </si>
  <si>
    <t>Nb de crédits</t>
  </si>
  <si>
    <t>Session prévue</t>
  </si>
  <si>
    <t>Session effectuée</t>
  </si>
  <si>
    <t>#7</t>
  </si>
  <si>
    <t>Terminé?</t>
  </si>
  <si>
    <t>Crédits réussis</t>
  </si>
  <si>
    <t>Crédits choisis au doctorat =</t>
  </si>
  <si>
    <t>Total requis pour le microprogramme : 15 crédits</t>
  </si>
  <si>
    <t>Total requis pour le doctorat en physique : 90 crédits</t>
  </si>
  <si>
    <t>Crédits choisis au microprogramme =</t>
  </si>
  <si>
    <t>Crédits cumulés =</t>
  </si>
  <si>
    <t>Dois avoir lieu au cours des 3 premiers trimestres</t>
  </si>
  <si>
    <t>Présentation à un congrès scientifique</t>
  </si>
  <si>
    <t>PROGRAMME  Doctorat en physique</t>
  </si>
  <si>
    <t>Comité de suivi</t>
  </si>
  <si>
    <t>Identification</t>
  </si>
  <si>
    <t>Dates</t>
  </si>
  <si>
    <t>Direction</t>
  </si>
  <si>
    <t>Codirection</t>
  </si>
  <si>
    <t xml:space="preserve">Présidente, président </t>
  </si>
  <si>
    <t>non</t>
  </si>
  <si>
    <t>Plan</t>
  </si>
  <si>
    <t>% ter-miné</t>
  </si>
  <si>
    <t xml:space="preserve">Dans ce diagramme de Gantt, chaque unité représente un trimestre. Notez que la ligne de temps se déplace selon la date actuelle. Remplissez les sections dans les classeurs « Suivi PhD, Projets et Formations, pour voir les éléments graphiques évolués. </t>
  </si>
  <si>
    <t>Hors plan</t>
  </si>
  <si>
    <t>Trimestre actuel</t>
  </si>
  <si>
    <t>Numéro</t>
  </si>
  <si>
    <t>FIN IDÉALE</t>
  </si>
  <si>
    <t>FIN RÉELLE</t>
  </si>
  <si>
    <t>H 21</t>
  </si>
  <si>
    <r>
      <t>Échéancier du microprogramme de 3</t>
    </r>
    <r>
      <rPr>
        <b/>
        <vertAlign val="superscript"/>
        <sz val="13"/>
        <color theme="6" tint="-0.499984740745262"/>
        <rFont val="Calibri"/>
        <family val="2"/>
      </rPr>
      <t>e</t>
    </r>
    <r>
      <rPr>
        <b/>
        <sz val="13"/>
        <color theme="6" tint="-0.499984740745262"/>
        <rFont val="Calibri"/>
        <family val="2"/>
      </rPr>
      <t xml:space="preserve"> cycle d'enrichissement des compétences en recherche</t>
    </r>
  </si>
  <si>
    <t>Se mettre à jour / formations</t>
  </si>
  <si>
    <t>#</t>
  </si>
  <si>
    <t>Fin</t>
  </si>
  <si>
    <t>A 19</t>
  </si>
  <si>
    <t>oui</t>
  </si>
  <si>
    <t>QU’EST-CE QUE LE PLAN DE FORMATION ?</t>
  </si>
  <si>
    <t>•</t>
  </si>
  <si>
    <t>Le plan de formation est une composante déterminante du parcours de formation aux études supérieures de type recherche.</t>
  </si>
  <si>
    <r>
      <t xml:space="preserve">Le plan de formation est un accord librement conclu entre les parties. Ce </t>
    </r>
    <r>
      <rPr>
        <b/>
        <u/>
        <sz val="11"/>
        <color rgb="FF000000"/>
        <rFont val="Calibri"/>
        <family val="2"/>
      </rPr>
      <t>n’est surtout pas un contrat</t>
    </r>
    <r>
      <rPr>
        <sz val="11"/>
        <color rgb="FF000000"/>
        <rFont val="Calibri"/>
        <family val="2"/>
      </rPr>
      <t xml:space="preserve"> mais plutôt un outil-guide pour éviter confusion, ambiguïté et incompréhension involontaires.</t>
    </r>
  </si>
  <si>
    <t>Le plan de formation propose, à titre indicatif, une liste de sujets de discussion pour bien définir :</t>
  </si>
  <si>
    <t>◦</t>
  </si>
  <si>
    <t>Les activités pédagogiques obligatoires.</t>
  </si>
  <si>
    <t>L’encadrement, les engagements, les attentes et les rôles respectifs des parties.</t>
  </si>
  <si>
    <t>L’appui financier et les ressources matérielles, humaines et documentaires disponibles.</t>
  </si>
  <si>
    <t>L’organisation du travail</t>
  </si>
  <si>
    <t>Les formations complémentaires requises</t>
  </si>
  <si>
    <t>Les règles de propriétés intellectuelles</t>
  </si>
  <si>
    <t>Les règles d’éthique</t>
  </si>
  <si>
    <t>INSTRUCTIONS POUR LA RÉDACTION</t>
  </si>
  <si>
    <t xml:space="preserve">Sur la feuille « Discussions », indiquez que chaque élément a été discuté. L'étudiante ou l'étudiant ajoutera, au besoin, les précisions requises. Ensuite, chaque partie conserve une copie du classeur et la chercheuse ou le chercheur transmettra une copie au comité des études supérieures du département de physique. </t>
  </si>
  <si>
    <t xml:space="preserve">Les éléments jugés confidentiels n’ont pas à être consignés. </t>
  </si>
  <si>
    <t xml:space="preserve">Il est recommandé de consulter : </t>
  </si>
  <si>
    <t>Réussir en recherche</t>
  </si>
  <si>
    <t>SUJETS À DISCUSSION</t>
  </si>
  <si>
    <t>Sujets</t>
  </si>
  <si>
    <t>Fait?</t>
  </si>
  <si>
    <t>Précisions (remplacez le texte écrit par le vôtre)</t>
  </si>
  <si>
    <t>Les cours à suivre</t>
  </si>
  <si>
    <t>La formation complémentaire</t>
  </si>
  <si>
    <t>Indiquez les activités de formation complémentaires à suivre (feuille « Formations »). Expliquez l’importance des séminaires départementaux dans la formation générale.</t>
  </si>
  <si>
    <t>Le projet de recherche proposé</t>
  </si>
  <si>
    <t xml:space="preserve">Élaborez brièvement le projet de recherche modifiable au fil du temps. Définissez comment l’étudiant ou l'étudiante pourra participer à l'étoffer. </t>
  </si>
  <si>
    <t>L’encadrement</t>
  </si>
  <si>
    <t>Indiquez le niveau d’encadrement de l’étudiant ou de l'étudiante (la fréquence des rencontres, par exemple).</t>
  </si>
  <si>
    <t>Les sources de revenus</t>
  </si>
  <si>
    <t>Propriété intellectuelle</t>
  </si>
  <si>
    <t xml:space="preserve">Décrivez les règles concernant la propriété des travaux réalisés dans le cadre de la maîtrise, comment l’ordre des noms sur les articles est déterminé, etc. </t>
  </si>
  <si>
    <t>Voir propriété intellectuelle.</t>
  </si>
  <si>
    <t>Ressources matérielles, techniques et documentaires disponibles</t>
  </si>
  <si>
    <t>Précisez les ressources fournies (bureau, espace de laboratoire, ordinateur, photocopieur, téléphone, salle à café, soutien technique et informatique, accès aux revues scientifiques, accès aux logiciels spécialisés, etc.).
En expérimental : toute nouvelle personne doit être mise au courant des points de sécurité essentiels en laboratoire.</t>
  </si>
  <si>
    <t>Voir comité de sécurité - département de physique</t>
  </si>
  <si>
    <t>La valorisation de la recherche</t>
  </si>
  <si>
    <t>Décrivez comment seront publicisés les résultats de la recherche : publications, participation à des conférences, contribution aux séminaires départementaux et aux clubs de lecture, etc.</t>
  </si>
  <si>
    <t>Les règles d’éthique en recherche</t>
  </si>
  <si>
    <t xml:space="preserve">Énoncez les règles générales pour l’éthique en recherche ainsi que les règles particulières au projet. </t>
  </si>
  <si>
    <t>Voir  intégrité en recherche et conflits d'intérêts</t>
  </si>
  <si>
    <t>Vacances et horaire de travail</t>
  </si>
  <si>
    <t>Fixez la durée et la période des vacances. Précisez, si nécessaire, l’horaire de travail et les activités où la présence est obligatoire.</t>
  </si>
  <si>
    <t>Identifiez les membres du comité de suivi (cliquez sur le nom de l'étudiante ou de l'étudiant dans le bottin du département  pour en prendre connaissance). Expliquez le rôle de ce comité.</t>
  </si>
  <si>
    <t>Voir dans Intranet - Comité de suivi</t>
  </si>
  <si>
    <t>Si nécessaire, identifiez d’autres éléments tels que la confidentialité des résultats de recherche, la demande de brevets, la procédure en cas de difficultés financières, le congé parental, etc.</t>
  </si>
  <si>
    <t>Formations complémentaires</t>
  </si>
  <si>
    <t>Catégorie</t>
  </si>
  <si>
    <t>Formations</t>
  </si>
  <si>
    <t>Fait ?</t>
  </si>
  <si>
    <t>Se mettre à jour</t>
  </si>
  <si>
    <t>Diffraction aux rayons-X</t>
  </si>
  <si>
    <t>Spectroscopie Raman</t>
  </si>
  <si>
    <t>Logiciels</t>
  </si>
  <si>
    <t>Bibliographie (JabRef, Mendeley)</t>
  </si>
  <si>
    <t>LabVIEW</t>
  </si>
  <si>
    <t>MATLAB</t>
  </si>
  <si>
    <t>Mathematica</t>
  </si>
  <si>
    <t>Scientific WorkPlace</t>
  </si>
  <si>
    <t>Tecplot</t>
  </si>
  <si>
    <t>Asymptote</t>
  </si>
  <si>
    <t>Gnuplot</t>
  </si>
  <si>
    <t>Le plan de formation vise à favoriser une bonne compréhension des objectifs du doctorat et des conditions de sa réalisation entre les différentes personnes mises en cause.</t>
  </si>
  <si>
    <t>Les critères de réussite du doctorat</t>
  </si>
  <si>
    <t>Les étapes du déroulement du doctorat et de sa durée.</t>
  </si>
  <si>
    <t>Les moyens de valoriser la recherche</t>
  </si>
  <si>
    <t>Le plan de formation doit être présenté lors de la première rencontre du comité de suivi (activité pédagogique PHY 803) pour que cette activité soit notée « réussie ». Le plan de formation pourra être révisé et ajusté, s’il y a lieu, lors des rencontres futures du comité d’encadrement.</t>
  </si>
  <si>
    <t xml:space="preserve">Ce classeur contient de nombreuses feuilles utiles au plan de formation et à la progression du projet. La feuille « Discussions » contient les différents élements sur lesquels les parties doivent s'entendre. Sur la feuille « Suivi PhD » figurent le programme de doctorat et le microprogramme de 3e cycle d'enrichissement des compétences en recherche . Attention, plusieurs cases sont protégées pour conserver les interactions entre les feuilles. La case la plus importante à remplir est la date du début du projet. La feuille « Projets » concerne le projet de recherche, la feuille « Formations », les éléments complémentaires, la feuille « Gantt », un graphique temporel de l'évolution désirée et réelle du projet. La dernière feuille  « Informations » contient un ensemble de données (membre du corps professoral, liste des cours, la fonction interne trimestre).  </t>
  </si>
  <si>
    <t>Agir avec compétence dans la direction des travaux de recherche au doctorat</t>
  </si>
  <si>
    <t>Objectifs et durée du doctorat</t>
  </si>
  <si>
    <t>Discutez des objectifs du doctorat et les exigences quant à l'originalité scientifique des résultats pour une thèse. Établissez un objectif réaliste pour sa durée (si possible en moins de 4 ans).</t>
  </si>
  <si>
    <t xml:space="preserve">Précisez les cours à option recommandés («Suivi PhD »). </t>
  </si>
  <si>
    <t>L'examen général</t>
  </si>
  <si>
    <t>Expliquez comment et quand se déroule l'examen général et son importance au doctorat.</t>
  </si>
  <si>
    <t>Le déroulement du doctorat</t>
  </si>
  <si>
    <t>Complétez les feuilles « Suivi PhD » et « Gantt ».  Attention : « Activités de recherche » et « Rencontre avec le comité de suivi » sont programmées pour s’inscrire automatiquement sur la fiche d’inscription.  Si vous prévoyez un délai, avisez la faculté et justifiez-vous.</t>
  </si>
  <si>
    <t>Précisez le montant de la bourse ou du supplément pour une bourse CRSNG ou FQRNT selon le cas. Indiquez la durée du financement. Au département toute personne sans bourse est financée à hauteur de 17 000$ par année pour un maximum de 3 ans. Précisez le nombre acceptable d'auxiliaire d'enseignement en démonstration ou monitorat (1700 $ ± 500 $).</t>
  </si>
  <si>
    <t>Choissisez au bas de la feuille « Suivi PhD », les cours pertinents.</t>
  </si>
  <si>
    <t>Voir description du programme sur Centre compétence recherche +</t>
  </si>
  <si>
    <t>Aucune</t>
  </si>
  <si>
    <t>Premier trimestre</t>
  </si>
  <si>
    <t>Dernier trimestre prévu</t>
  </si>
  <si>
    <t>Ci-dessous, les cases colorées sont protégées</t>
  </si>
  <si>
    <t>Dites ce qui a marché, n'a pas marché et ce qui est planifié.</t>
  </si>
  <si>
    <t>Discutez du plan de formation</t>
  </si>
  <si>
    <t>Planifiez la défense de la thèse</t>
  </si>
  <si>
    <t>Faites un premier dépôt et défendez la thèse</t>
  </si>
  <si>
    <r>
      <t>3</t>
    </r>
    <r>
      <rPr>
        <vertAlign val="superscript"/>
        <sz val="11"/>
        <color rgb="FF000000"/>
        <rFont val="Calibri"/>
        <family val="2"/>
      </rPr>
      <t>e</t>
    </r>
    <r>
      <rPr>
        <sz val="11"/>
        <color rgb="FF000000"/>
        <rFont val="Calibri"/>
        <family val="2"/>
      </rPr>
      <t xml:space="preserve"> membre  </t>
    </r>
  </si>
  <si>
    <r>
      <t>Présentation du projet initial (avant le 4</t>
    </r>
    <r>
      <rPr>
        <vertAlign val="superscript"/>
        <sz val="11"/>
        <color rgb="FF000000"/>
        <rFont val="Calibri"/>
        <family val="2"/>
      </rPr>
      <t>e</t>
    </r>
    <r>
      <rPr>
        <sz val="11"/>
        <color rgb="FF000000"/>
        <rFont val="Calibri"/>
        <family val="2"/>
      </rPr>
      <t xml:space="preserve"> trimestre)</t>
    </r>
  </si>
  <si>
    <t>Projection</t>
  </si>
  <si>
    <t>Plage        réelle</t>
  </si>
  <si>
    <r>
      <t>2</t>
    </r>
    <r>
      <rPr>
        <b/>
        <vertAlign val="superscript"/>
        <sz val="12"/>
        <color theme="4" tint="-0.499984740745262"/>
        <rFont val="Calibri"/>
        <family val="2"/>
      </rPr>
      <t>e</t>
    </r>
    <r>
      <rPr>
        <b/>
        <sz val="12"/>
        <color theme="4" tint="-0.499984740745262"/>
        <rFont val="Calibri"/>
        <family val="2"/>
      </rPr>
      <t xml:space="preserve"> rencontre avec le comité -   PHY 804</t>
    </r>
  </si>
  <si>
    <r>
      <t>3</t>
    </r>
    <r>
      <rPr>
        <b/>
        <vertAlign val="superscript"/>
        <sz val="12"/>
        <color theme="4" tint="-0.499984740745262"/>
        <rFont val="Calibri"/>
        <family val="2"/>
      </rPr>
      <t>e</t>
    </r>
    <r>
      <rPr>
        <b/>
        <sz val="12"/>
        <color theme="4" tint="-0.499984740745262"/>
        <rFont val="Calibri"/>
        <family val="2"/>
      </rPr>
      <t xml:space="preserve"> rencontre avec le comité - PHY 805</t>
    </r>
  </si>
  <si>
    <r>
      <t>4</t>
    </r>
    <r>
      <rPr>
        <b/>
        <vertAlign val="superscript"/>
        <sz val="12"/>
        <color theme="4" tint="-0.499984740745262"/>
        <rFont val="Calibri"/>
        <family val="2"/>
      </rPr>
      <t>e</t>
    </r>
    <r>
      <rPr>
        <b/>
        <sz val="12"/>
        <color theme="4" tint="-0.499984740745262"/>
        <rFont val="Calibri"/>
        <family val="2"/>
      </rPr>
      <t xml:space="preserve"> rencontre avec le comité - PHY 806</t>
    </r>
  </si>
  <si>
    <t>% fini       hors plan</t>
  </si>
  <si>
    <r>
      <t>1</t>
    </r>
    <r>
      <rPr>
        <b/>
        <vertAlign val="superscript"/>
        <sz val="12"/>
        <color theme="4" tint="-0.499984740745262"/>
        <rFont val="Calibri"/>
        <family val="2"/>
      </rPr>
      <t>re</t>
    </r>
    <r>
      <rPr>
        <b/>
        <sz val="12"/>
        <color theme="4" tint="-0.499984740745262"/>
        <rFont val="Calibri"/>
        <family val="2"/>
      </rPr>
      <t xml:space="preserve"> rencontre avec le comité  - PHY 803</t>
    </r>
  </si>
  <si>
    <t>Mettez le titre</t>
  </si>
  <si>
    <t>% ACCOM-PLI</t>
  </si>
  <si>
    <t>voir admission et inscription pour suivre les cours de ce microprogramme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</si>
</sst>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C0C]d\ mmm\ yyyy;@"/>
    <numFmt numFmtId="165" formatCode="dd\ mmmm\ yyyy"/>
    <numFmt numFmtId="166" formatCode="d\-mmmm\-yyyy"/>
  </numFmts>
  <fonts count="92" x14ac:knownFonts="1">
    <font>
      <sz val="11"/>
      <color theme="1" tint="0.24994659260841701"/>
      <name val="Corbel"/>
      <family val="2"/>
      <scheme val="major"/>
    </font>
    <font>
      <sz val="14"/>
      <color theme="1" tint="0.24994659260841701"/>
      <name val="Calibri"/>
      <family val="2"/>
      <scheme val="minor"/>
    </font>
    <font>
      <b/>
      <sz val="13"/>
      <color theme="1" tint="0.24994659260841701"/>
      <name val="Corbel"/>
      <family val="2"/>
      <scheme val="major"/>
    </font>
    <font>
      <b/>
      <sz val="13"/>
      <color theme="7"/>
      <name val="Corbel"/>
      <family val="2"/>
      <scheme val="major"/>
    </font>
    <font>
      <sz val="12"/>
      <color theme="1" tint="0.24994659260841701"/>
      <name val="Calibri"/>
      <family val="2"/>
    </font>
    <font>
      <b/>
      <sz val="13"/>
      <color theme="7"/>
      <name val="Calibri"/>
      <family val="2"/>
    </font>
    <font>
      <b/>
      <sz val="42"/>
      <color theme="7"/>
      <name val="Corbel"/>
      <family val="2"/>
      <scheme val="major"/>
    </font>
    <font>
      <b/>
      <sz val="11"/>
      <color theme="1" tint="0.24994659260841701"/>
      <name val="Calibri"/>
      <family val="2"/>
      <scheme val="minor"/>
    </font>
    <font>
      <b/>
      <sz val="11"/>
      <color theme="1" tint="0.34998626667073579"/>
      <name val="Calibri"/>
      <family val="2"/>
      <scheme val="minor"/>
    </font>
    <font>
      <sz val="11"/>
      <color theme="1" tint="0.24994659260841701"/>
      <name val="Corbel"/>
      <family val="2"/>
      <scheme val="major"/>
    </font>
    <font>
      <i/>
      <sz val="11"/>
      <color theme="7"/>
      <name val="Calibri"/>
      <family val="2"/>
      <scheme val="minor"/>
    </font>
    <font>
      <sz val="12"/>
      <color theme="1" tint="0.24994659260841701"/>
      <name val="Corbel"/>
      <family val="2"/>
      <scheme val="major"/>
    </font>
    <font>
      <b/>
      <sz val="12"/>
      <color theme="1" tint="0.34998626667073579"/>
      <name val="Calibri"/>
      <family val="2"/>
      <scheme val="minor"/>
    </font>
    <font>
      <b/>
      <sz val="12"/>
      <color theme="1" tint="0.24994659260841701"/>
      <name val="Calibri"/>
      <family val="2"/>
      <scheme val="minor"/>
    </font>
    <font>
      <sz val="16"/>
      <color theme="1" tint="0.24994659260841701"/>
      <name val="Corbel"/>
      <family val="2"/>
      <scheme val="major"/>
    </font>
    <font>
      <u/>
      <sz val="11"/>
      <color theme="10"/>
      <name val="Corbel"/>
      <family val="2"/>
      <scheme val="major"/>
    </font>
    <font>
      <b/>
      <sz val="14"/>
      <color theme="1" tint="0.34998626667073579"/>
      <name val="Calibri"/>
      <family val="2"/>
      <scheme val="minor"/>
    </font>
    <font>
      <b/>
      <sz val="13"/>
      <color theme="5" tint="-0.499984740745262"/>
      <name val="Calibri"/>
      <family val="2"/>
    </font>
    <font>
      <sz val="11"/>
      <color theme="7" tint="-0.499984740745262"/>
      <name val="Corbel"/>
      <family val="2"/>
      <scheme val="major"/>
    </font>
    <font>
      <sz val="9"/>
      <color indexed="81"/>
      <name val="Tahoma"/>
      <family val="2"/>
    </font>
    <font>
      <i/>
      <sz val="11"/>
      <name val="Corbel"/>
      <family val="2"/>
      <scheme val="major"/>
    </font>
    <font>
      <b/>
      <sz val="18"/>
      <color theme="7" tint="-0.499984740745262"/>
      <name val="Corbel"/>
      <family val="2"/>
      <scheme val="major"/>
    </font>
    <font>
      <b/>
      <sz val="16"/>
      <color theme="7" tint="-0.499984740745262"/>
      <name val="Corbel"/>
      <family val="2"/>
      <scheme val="major"/>
    </font>
    <font>
      <sz val="14"/>
      <color theme="7" tint="-0.499984740745262"/>
      <name val="Corbel"/>
      <family val="2"/>
      <scheme val="major"/>
    </font>
    <font>
      <sz val="16"/>
      <color theme="7" tint="-0.499984740745262"/>
      <name val="Corbel"/>
      <family val="2"/>
      <scheme val="major"/>
    </font>
    <font>
      <b/>
      <sz val="11"/>
      <name val="Corbel"/>
      <family val="2"/>
      <scheme val="major"/>
    </font>
    <font>
      <sz val="11"/>
      <color rgb="FF000000"/>
      <name val="Calibri"/>
      <family val="2"/>
    </font>
    <font>
      <b/>
      <u/>
      <sz val="16"/>
      <color rgb="FF000000"/>
      <name val="Calibri"/>
      <family val="2"/>
    </font>
    <font>
      <b/>
      <sz val="14"/>
      <color rgb="FF000000"/>
      <name val="Calibri"/>
      <family val="2"/>
    </font>
    <font>
      <sz val="11"/>
      <name val="Calibri"/>
      <family val="2"/>
    </font>
    <font>
      <u/>
      <sz val="11"/>
      <color rgb="FF000000"/>
      <name val="Calibri"/>
      <family val="2"/>
    </font>
    <font>
      <b/>
      <sz val="11"/>
      <color rgb="FF000000"/>
      <name val="Calibri"/>
      <family val="2"/>
    </font>
    <font>
      <b/>
      <u/>
      <sz val="11"/>
      <color rgb="FF000000"/>
      <name val="Calibri"/>
      <family val="2"/>
    </font>
    <font>
      <b/>
      <sz val="18"/>
      <name val="Calibri"/>
      <family val="2"/>
    </font>
    <font>
      <b/>
      <sz val="11"/>
      <name val="Calibri"/>
      <family val="2"/>
    </font>
    <font>
      <b/>
      <sz val="14"/>
      <color rgb="FF000000"/>
      <name val="Calibri"/>
      <family val="2"/>
    </font>
    <font>
      <u/>
      <sz val="11"/>
      <color rgb="FF000000"/>
      <name val="Calibri"/>
      <family val="2"/>
    </font>
    <font>
      <b/>
      <sz val="11"/>
      <color rgb="FF000000"/>
      <name val="Calibri"/>
      <family val="2"/>
    </font>
    <font>
      <sz val="11"/>
      <color rgb="FF000000"/>
      <name val="Calibri"/>
      <family val="2"/>
    </font>
    <font>
      <sz val="11"/>
      <color theme="1" tint="0.24994659260841701"/>
      <name val="Calibri"/>
      <family val="2"/>
      <scheme val="minor"/>
    </font>
    <font>
      <sz val="11"/>
      <name val="Calibri"/>
      <family val="2"/>
    </font>
    <font>
      <sz val="9"/>
      <color rgb="FF000000"/>
      <name val="Calibri"/>
      <family val="2"/>
    </font>
    <font>
      <u/>
      <sz val="11"/>
      <color rgb="FF0070C0"/>
      <name val="Calibri"/>
      <family val="2"/>
    </font>
    <font>
      <u/>
      <sz val="11"/>
      <color rgb="FF0070C0"/>
      <name val="Corbel"/>
      <family val="2"/>
      <scheme val="major"/>
    </font>
    <font>
      <u/>
      <sz val="11"/>
      <color theme="10"/>
      <name val="Calibri"/>
      <family val="2"/>
      <scheme val="minor"/>
    </font>
    <font>
      <u/>
      <sz val="11"/>
      <color theme="10"/>
      <name val="Calibri"/>
      <family val="2"/>
    </font>
    <font>
      <sz val="8"/>
      <name val="Corbel"/>
      <family val="2"/>
      <scheme val="major"/>
    </font>
    <font>
      <b/>
      <u/>
      <sz val="11"/>
      <color rgb="FF000000"/>
      <name val="Calibri"/>
      <family val="2"/>
    </font>
    <font>
      <u/>
      <sz val="11"/>
      <name val="Calibri"/>
      <family val="2"/>
    </font>
    <font>
      <b/>
      <sz val="11"/>
      <color theme="1" tint="0.24994659260841701"/>
      <name val="Corbel"/>
      <family val="2"/>
      <scheme val="major"/>
    </font>
    <font>
      <b/>
      <u/>
      <sz val="16"/>
      <color theme="10"/>
      <name val="Calibri"/>
      <family val="2"/>
      <scheme val="minor"/>
    </font>
    <font>
      <b/>
      <u/>
      <sz val="14"/>
      <color rgb="FF000000"/>
      <name val="Calibri"/>
      <family val="2"/>
    </font>
    <font>
      <b/>
      <sz val="12"/>
      <color theme="4" tint="-0.499984740745262"/>
      <name val="Calibri"/>
      <family val="2"/>
      <scheme val="minor"/>
    </font>
    <font>
      <sz val="11"/>
      <color theme="4" tint="-0.499984740745262"/>
      <name val="Corbel"/>
      <family val="2"/>
      <scheme val="major"/>
    </font>
    <font>
      <b/>
      <sz val="13"/>
      <color theme="4" tint="-0.499984740745262"/>
      <name val="Calibri"/>
      <family val="2"/>
    </font>
    <font>
      <b/>
      <sz val="13"/>
      <color theme="6" tint="-0.499984740745262"/>
      <name val="Calibri"/>
      <family val="2"/>
    </font>
    <font>
      <b/>
      <u/>
      <sz val="11"/>
      <color theme="6" tint="-0.499984740745262"/>
      <name val="Calibri"/>
      <family val="2"/>
    </font>
    <font>
      <b/>
      <sz val="11"/>
      <color theme="6" tint="-0.499984740745262"/>
      <name val="Calibri"/>
      <family val="2"/>
    </font>
    <font>
      <b/>
      <u/>
      <sz val="14"/>
      <color theme="6" tint="-0.499984740745262"/>
      <name val="Calibri"/>
      <family val="2"/>
      <scheme val="minor"/>
    </font>
    <font>
      <sz val="11"/>
      <name val="Calibri"/>
      <family val="2"/>
      <scheme val="minor"/>
    </font>
    <font>
      <b/>
      <sz val="11"/>
      <color theme="4" tint="-0.499984740745262"/>
      <name val="Calibri"/>
      <family val="2"/>
      <scheme val="minor"/>
    </font>
    <font>
      <b/>
      <sz val="11"/>
      <color theme="7" tint="-0.499984740745262"/>
      <name val="Calibri"/>
      <family val="2"/>
      <scheme val="minor"/>
    </font>
    <font>
      <vertAlign val="superscript"/>
      <sz val="11"/>
      <color rgb="FF000000"/>
      <name val="Calibri"/>
      <family val="2"/>
    </font>
    <font>
      <b/>
      <u/>
      <sz val="14"/>
      <color theme="4" tint="-0.499984740745262"/>
      <name val="Calibri"/>
      <family val="2"/>
      <scheme val="minor"/>
    </font>
    <font>
      <b/>
      <u/>
      <sz val="14"/>
      <color theme="10"/>
      <name val="Corbel"/>
      <family val="2"/>
      <scheme val="major"/>
    </font>
    <font>
      <b/>
      <sz val="14"/>
      <color theme="7" tint="-0.499984740745262"/>
      <name val="Calibri"/>
      <family val="2"/>
      <scheme val="minor"/>
    </font>
    <font>
      <b/>
      <sz val="14"/>
      <color theme="1" tint="0.24994659260841701"/>
      <name val="Calibri"/>
      <family val="2"/>
      <scheme val="minor"/>
    </font>
    <font>
      <b/>
      <sz val="11"/>
      <name val="Calibri"/>
      <family val="2"/>
    </font>
    <font>
      <sz val="10"/>
      <color theme="1" tint="0.24994659260841701"/>
      <name val="Calibri"/>
      <family val="2"/>
    </font>
    <font>
      <sz val="9"/>
      <name val="Corbel"/>
      <family val="2"/>
      <scheme val="major"/>
    </font>
    <font>
      <sz val="9"/>
      <color theme="1" tint="0.24994659260841701"/>
      <name val="Calibri"/>
      <family val="2"/>
    </font>
    <font>
      <u/>
      <sz val="11"/>
      <color theme="10"/>
      <name val="Calibri"/>
      <family val="2"/>
    </font>
    <font>
      <sz val="9"/>
      <name val="Calibri"/>
      <family val="2"/>
      <scheme val="minor"/>
    </font>
    <font>
      <b/>
      <sz val="11"/>
      <color theme="1" tint="0.24994659260841701"/>
      <name val="Calibri Light"/>
      <family val="2"/>
    </font>
    <font>
      <sz val="11"/>
      <color theme="1" tint="0.24994659260841701"/>
      <name val="Calibri Light"/>
      <family val="2"/>
    </font>
    <font>
      <sz val="9"/>
      <color theme="1" tint="0.24994659260841701"/>
      <name val="Corbel"/>
      <family val="2"/>
      <scheme val="major"/>
    </font>
    <font>
      <b/>
      <vertAlign val="superscript"/>
      <sz val="13"/>
      <color theme="6" tint="-0.499984740745262"/>
      <name val="Calibri"/>
      <family val="2"/>
    </font>
    <font>
      <sz val="11"/>
      <color theme="5" tint="-0.499984740745262"/>
      <name val="Corbel"/>
      <family val="2"/>
      <scheme val="major"/>
    </font>
    <font>
      <sz val="11"/>
      <color theme="6" tint="-0.499984740745262"/>
      <name val="Calibri"/>
      <family val="2"/>
    </font>
    <font>
      <b/>
      <sz val="12"/>
      <color rgb="FF000000"/>
      <name val="Calibri"/>
      <family val="2"/>
    </font>
    <font>
      <b/>
      <sz val="9"/>
      <color indexed="81"/>
      <name val="Tahoma"/>
      <family val="2"/>
    </font>
    <font>
      <b/>
      <sz val="18"/>
      <color theme="6" tint="-0.499984740745262"/>
      <name val="Calibri"/>
      <family val="2"/>
    </font>
    <font>
      <b/>
      <sz val="14"/>
      <color theme="4" tint="-0.499984740745262"/>
      <name val="Calibri"/>
      <family val="2"/>
    </font>
    <font>
      <b/>
      <sz val="14"/>
      <color theme="4" tint="0.79998168889431442"/>
      <name val="Calibri"/>
      <family val="2"/>
    </font>
    <font>
      <b/>
      <u/>
      <sz val="18"/>
      <color theme="4" tint="-0.499984740745262"/>
      <name val="Calibri"/>
      <family val="2"/>
    </font>
    <font>
      <b/>
      <sz val="12"/>
      <color theme="4" tint="0.79998168889431442"/>
      <name val="Calibri"/>
      <family val="2"/>
    </font>
    <font>
      <b/>
      <sz val="12"/>
      <color theme="4" tint="-0.499984740745262"/>
      <name val="Calibri"/>
      <family val="2"/>
    </font>
    <font>
      <b/>
      <vertAlign val="superscript"/>
      <sz val="12"/>
      <color theme="4" tint="-0.499984740745262"/>
      <name val="Calibri"/>
      <family val="2"/>
    </font>
    <font>
      <b/>
      <sz val="14"/>
      <color theme="4" tint="-0.499984740745262"/>
      <name val="Calibri"/>
      <family val="2"/>
      <scheme val="minor"/>
    </font>
    <font>
      <b/>
      <sz val="12"/>
      <color theme="6" tint="-0.499984740745262"/>
      <name val="Calibri"/>
      <family val="2"/>
    </font>
    <font>
      <b/>
      <sz val="12"/>
      <color theme="5" tint="-0.499984740745262"/>
      <name val="Calibri"/>
      <family val="2"/>
    </font>
    <font>
      <b/>
      <sz val="11"/>
      <color theme="4" tint="-0.499984740745262"/>
      <name val="Calibri"/>
      <family val="2"/>
    </font>
  </fonts>
  <fills count="34">
    <fill>
      <patternFill patternType="none"/>
    </fill>
    <fill>
      <patternFill patternType="gray125"/>
    </fill>
    <fill>
      <patternFill patternType="lightUp">
        <fgColor theme="7"/>
      </patternFill>
    </fill>
    <fill>
      <patternFill patternType="lightUp">
        <fgColor theme="7"/>
        <bgColor theme="7" tint="0.59996337778862885"/>
      </patternFill>
    </fill>
    <fill>
      <patternFill patternType="solid">
        <fgColor theme="7"/>
        <bgColor auto="1"/>
      </patternFill>
    </fill>
    <fill>
      <patternFill patternType="lightUp">
        <fgColor theme="7"/>
        <bgColor theme="9" tint="0.59996337778862885"/>
      </patternFill>
    </fill>
    <fill>
      <patternFill patternType="solid">
        <fgColor theme="9" tint="0.59996337778862885"/>
        <bgColor indexed="64"/>
      </patternFill>
    </fill>
    <fill>
      <patternFill patternType="solid">
        <fgColor theme="9"/>
        <bgColor indexed="64"/>
      </patternFill>
    </fill>
    <fill>
      <patternFill patternType="solid">
        <fgColor theme="4" tint="0.79998168889431442"/>
        <bgColor indexed="64"/>
      </patternFill>
    </fill>
    <fill>
      <patternFill patternType="solid">
        <fgColor theme="4" tint="0.39997558519241921"/>
        <bgColor indexed="64"/>
      </patternFill>
    </fill>
    <fill>
      <patternFill patternType="lightUp">
        <fgColor theme="9"/>
        <bgColor auto="1"/>
      </patternFill>
    </fill>
    <fill>
      <patternFill patternType="solid">
        <fgColor theme="4" tint="0.59999389629810485"/>
        <bgColor indexed="64"/>
      </patternFill>
    </fill>
    <fill>
      <patternFill patternType="solid">
        <fgColor rgb="FFFBF6EF"/>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AFBF7"/>
        <bgColor indexed="64"/>
      </patternFill>
    </fill>
    <fill>
      <patternFill patternType="solid">
        <fgColor theme="5" tint="0.599963377788628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3" tint="0.749992370372631"/>
        <bgColor indexed="64"/>
      </patternFill>
    </fill>
    <fill>
      <patternFill patternType="solid">
        <fgColor theme="2"/>
        <bgColor indexed="64"/>
      </patternFill>
    </fill>
    <fill>
      <patternFill patternType="solid">
        <fgColor theme="9" tint="0.59999389629810485"/>
        <bgColor indexed="64"/>
      </patternFill>
    </fill>
    <fill>
      <patternFill patternType="lightUp">
        <fgColor theme="5"/>
        <bgColor theme="7" tint="0.59996337778862885"/>
      </patternFill>
    </fill>
    <fill>
      <patternFill patternType="lightUp">
        <fgColor theme="5"/>
        <bgColor theme="5" tint="0.39994506668294322"/>
      </patternFill>
    </fill>
    <fill>
      <patternFill patternType="lightUp">
        <fgColor theme="9"/>
        <bgColor theme="9" tint="0.39994506668294322"/>
      </patternFill>
    </fill>
    <fill>
      <patternFill patternType="solid">
        <fgColor theme="6" tint="0.59996337778862885"/>
        <bgColor theme="0"/>
      </patternFill>
    </fill>
    <fill>
      <patternFill patternType="solid">
        <fgColor theme="2"/>
        <bgColor theme="7"/>
      </patternFill>
    </fill>
    <fill>
      <patternFill patternType="solid">
        <fgColor theme="6" tint="0.39997558519241921"/>
        <bgColor indexed="64"/>
      </patternFill>
    </fill>
    <fill>
      <patternFill patternType="solid">
        <fgColor theme="4" tint="0.59999389629810485"/>
        <bgColor rgb="FF92D050"/>
      </patternFill>
    </fill>
    <fill>
      <patternFill patternType="solid">
        <fgColor theme="4" tint="-0.499984740745262"/>
        <bgColor rgb="FFFFFF00"/>
      </patternFill>
    </fill>
    <fill>
      <patternFill patternType="solid">
        <fgColor theme="4" tint="-0.499984740745262"/>
        <bgColor indexed="64"/>
      </patternFill>
    </fill>
    <fill>
      <patternFill patternType="solid">
        <fgColor theme="5" tint="0.79998168889431442"/>
        <bgColor indexed="64"/>
      </patternFill>
    </fill>
    <fill>
      <patternFill patternType="lightUp">
        <fgColor theme="9" tint="0.39994506668294322"/>
        <bgColor theme="9" tint="0.79998168889431442"/>
      </patternFill>
    </fill>
  </fills>
  <borders count="140">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ck">
        <color theme="0"/>
      </left>
      <right style="thick">
        <color theme="0"/>
      </right>
      <top style="thick">
        <color theme="0"/>
      </top>
      <bottom style="thick">
        <color theme="0"/>
      </bottom>
      <diagonal/>
    </border>
    <border>
      <left style="thick">
        <color theme="0"/>
      </left>
      <right style="thick">
        <color theme="0"/>
      </right>
      <top style="thin">
        <color theme="0"/>
      </top>
      <bottom style="thick">
        <color theme="0"/>
      </bottom>
      <diagonal/>
    </border>
    <border>
      <left style="thick">
        <color theme="0"/>
      </left>
      <right/>
      <top/>
      <bottom/>
      <diagonal/>
    </border>
    <border>
      <left style="thin">
        <color auto="1"/>
      </left>
      <right style="thin">
        <color auto="1"/>
      </right>
      <top style="thin">
        <color auto="1"/>
      </top>
      <bottom style="thin">
        <color auto="1"/>
      </bottom>
      <diagonal/>
    </border>
    <border>
      <left/>
      <right style="dashed">
        <color auto="1"/>
      </right>
      <top/>
      <bottom/>
      <diagonal/>
    </border>
    <border>
      <left/>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top style="thin">
        <color auto="1"/>
      </top>
      <bottom style="thin">
        <color auto="1"/>
      </bottom>
      <diagonal/>
    </border>
    <border>
      <left/>
      <right style="mediumDashed">
        <color rgb="FFFFC000"/>
      </right>
      <top/>
      <bottom/>
      <diagonal/>
    </border>
    <border>
      <left/>
      <right style="mediumDashed">
        <color rgb="FFFFC000"/>
      </right>
      <top/>
      <bottom style="thin">
        <color auto="1"/>
      </bottom>
      <diagonal/>
    </border>
    <border>
      <left/>
      <right style="mediumDashed">
        <color rgb="FF00B050"/>
      </right>
      <top/>
      <bottom/>
      <diagonal/>
    </border>
    <border>
      <left/>
      <right style="mediumDashed">
        <color rgb="FF00B050"/>
      </right>
      <top/>
      <bottom style="thin">
        <color auto="1"/>
      </bottom>
      <diagonal/>
    </border>
    <border>
      <left/>
      <right style="mediumDashed">
        <color theme="9"/>
      </right>
      <top/>
      <bottom/>
      <diagonal/>
    </border>
    <border>
      <left/>
      <right style="mediumDashed">
        <color theme="9"/>
      </right>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diagonal/>
    </border>
    <border>
      <left style="thin">
        <color rgb="FF000000"/>
      </left>
      <right/>
      <top style="thin">
        <color rgb="FF000000"/>
      </top>
      <bottom/>
      <diagonal/>
    </border>
    <border>
      <left style="thin">
        <color auto="1"/>
      </left>
      <right/>
      <top style="thin">
        <color rgb="FF000000"/>
      </top>
      <bottom style="thin">
        <color rgb="FF000000"/>
      </bottom>
      <diagonal/>
    </border>
    <border>
      <left style="thin">
        <color auto="1"/>
      </left>
      <right/>
      <top/>
      <bottom style="thin">
        <color rgb="FF000000"/>
      </bottom>
      <diagonal/>
    </border>
    <border>
      <left style="double">
        <color auto="1"/>
      </left>
      <right style="double">
        <color auto="1"/>
      </right>
      <top style="double">
        <color auto="1"/>
      </top>
      <bottom style="double">
        <color auto="1"/>
      </bottom>
      <diagonal/>
    </border>
    <border>
      <left/>
      <right/>
      <top/>
      <bottom style="thin">
        <color theme="5" tint="-0.499984740745262"/>
      </bottom>
      <diagonal/>
    </border>
    <border>
      <left/>
      <right style="mediumDashed">
        <color theme="9"/>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style="mediumDashed">
        <color rgb="FF00B050"/>
      </right>
      <top style="medium">
        <color theme="4" tint="-0.499984740745262"/>
      </top>
      <bottom style="medium">
        <color theme="4" tint="-0.499984740745262"/>
      </bottom>
      <diagonal/>
    </border>
    <border>
      <left/>
      <right style="mediumDashed">
        <color rgb="FFFFC000"/>
      </right>
      <top style="medium">
        <color theme="4" tint="-0.499984740745262"/>
      </top>
      <bottom style="medium">
        <color theme="4" tint="-0.499984740745262"/>
      </bottom>
      <diagonal/>
    </border>
    <border>
      <left style="mediumDashed">
        <color theme="9"/>
      </left>
      <right/>
      <top/>
      <bottom/>
      <diagonal/>
    </border>
    <border>
      <left/>
      <right/>
      <top style="medium">
        <color theme="6" tint="-0.499984740745262"/>
      </top>
      <bottom style="medium">
        <color theme="6" tint="-0.499984740745262"/>
      </bottom>
      <diagonal/>
    </border>
    <border>
      <left/>
      <right style="mediumDashed">
        <color rgb="FF00B050"/>
      </right>
      <top style="medium">
        <color theme="6" tint="-0.499984740745262"/>
      </top>
      <bottom style="medium">
        <color theme="6" tint="-0.499984740745262"/>
      </bottom>
      <diagonal/>
    </border>
    <border>
      <left/>
      <right style="mediumDashed">
        <color rgb="FFFFC000"/>
      </right>
      <top style="medium">
        <color theme="6" tint="-0.499984740745262"/>
      </top>
      <bottom style="medium">
        <color theme="6" tint="-0.499984740745262"/>
      </bottom>
      <diagonal/>
    </border>
    <border>
      <left/>
      <right style="mediumDashed">
        <color theme="9"/>
      </right>
      <top style="medium">
        <color theme="6" tint="-0.499984740745262"/>
      </top>
      <bottom style="medium">
        <color theme="6" tint="-0.499984740745262"/>
      </bottom>
      <diagonal/>
    </border>
    <border>
      <left/>
      <right/>
      <top style="medium">
        <color theme="5" tint="-0.499984740745262"/>
      </top>
      <bottom style="medium">
        <color theme="5" tint="-0.499984740745262"/>
      </bottom>
      <diagonal/>
    </border>
    <border>
      <left/>
      <right/>
      <top style="medium">
        <color theme="5" tint="-0.499984740745262"/>
      </top>
      <bottom style="thin">
        <color theme="5" tint="-0.499984740745262"/>
      </bottom>
      <diagonal/>
    </border>
    <border>
      <left/>
      <right/>
      <top style="thin">
        <color theme="5" tint="-0.499984740745262"/>
      </top>
      <bottom style="thin">
        <color theme="5" tint="-0.499984740745262"/>
      </bottom>
      <diagonal/>
    </border>
    <border>
      <left/>
      <right style="mediumDashed">
        <color theme="9"/>
      </right>
      <top style="medium">
        <color theme="5" tint="-0.499984740745262"/>
      </top>
      <bottom style="medium">
        <color theme="5" tint="-0.499984740745262"/>
      </bottom>
      <diagonal/>
    </border>
    <border>
      <left/>
      <right style="mediumDashed">
        <color rgb="FF00B050"/>
      </right>
      <top style="medium">
        <color theme="5" tint="-0.499984740745262"/>
      </top>
      <bottom style="medium">
        <color theme="5" tint="-0.499984740745262"/>
      </bottom>
      <diagonal/>
    </border>
    <border>
      <left/>
      <right style="mediumDashed">
        <color rgb="FFFFC000"/>
      </right>
      <top style="medium">
        <color theme="5" tint="-0.499984740745262"/>
      </top>
      <bottom style="medium">
        <color theme="5" tint="-0.499984740745262"/>
      </bottom>
      <diagonal/>
    </border>
    <border>
      <left style="thick">
        <color theme="0"/>
      </left>
      <right style="thick">
        <color theme="0"/>
      </right>
      <top/>
      <bottom style="thick">
        <color theme="0"/>
      </bottom>
      <diagonal/>
    </border>
    <border>
      <left/>
      <right/>
      <top style="medium">
        <color theme="4" tint="-0.499984740745262"/>
      </top>
      <bottom style="thin">
        <color auto="1"/>
      </bottom>
      <diagonal/>
    </border>
    <border>
      <left/>
      <right/>
      <top style="thin">
        <color auto="1"/>
      </top>
      <bottom style="medium">
        <color theme="6" tint="-0.499984740745262"/>
      </bottom>
      <diagonal/>
    </border>
    <border>
      <left/>
      <right/>
      <top style="medium">
        <color theme="6" tint="-0.499984740745262"/>
      </top>
      <bottom style="thin">
        <color theme="6" tint="-0.499984740745262"/>
      </bottom>
      <diagonal/>
    </border>
    <border>
      <left/>
      <right/>
      <top style="thin">
        <color theme="6" tint="-0.499984740745262"/>
      </top>
      <bottom style="thin">
        <color theme="6" tint="-0.499984740745262"/>
      </bottom>
      <diagonal/>
    </border>
    <border>
      <left/>
      <right/>
      <top style="thin">
        <color theme="6" tint="-0.499984740745262"/>
      </top>
      <bottom style="medium">
        <color theme="5" tint="-0.499984740745262"/>
      </bottom>
      <diagonal/>
    </border>
    <border>
      <left style="medium">
        <color theme="6" tint="-0.499984740745262"/>
      </left>
      <right style="thin">
        <color theme="6" tint="-0.499984740745262"/>
      </right>
      <top style="medium">
        <color theme="6" tint="-0.499984740745262"/>
      </top>
      <bottom style="thin">
        <color theme="6" tint="-0.499984740745262"/>
      </bottom>
      <diagonal/>
    </border>
    <border>
      <left style="thin">
        <color theme="6" tint="-0.499984740745262"/>
      </left>
      <right style="thin">
        <color theme="6" tint="-0.499984740745262"/>
      </right>
      <top style="medium">
        <color theme="6" tint="-0.499984740745262"/>
      </top>
      <bottom style="thin">
        <color theme="6" tint="-0.499984740745262"/>
      </bottom>
      <diagonal/>
    </border>
    <border>
      <left style="thin">
        <color theme="6" tint="-0.499984740745262"/>
      </left>
      <right style="medium">
        <color theme="6" tint="-0.499984740745262"/>
      </right>
      <top style="medium">
        <color theme="6" tint="-0.499984740745262"/>
      </top>
      <bottom style="thin">
        <color theme="6" tint="-0.499984740745262"/>
      </bottom>
      <diagonal/>
    </border>
    <border>
      <left style="medium">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medium">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medium">
        <color theme="6" tint="-0.499984740745262"/>
      </right>
      <top style="thin">
        <color theme="6" tint="-0.499984740745262"/>
      </top>
      <bottom/>
      <diagonal/>
    </border>
    <border>
      <left style="thin">
        <color theme="6" tint="-0.499984740745262"/>
      </left>
      <right style="thin">
        <color theme="6" tint="-0.499984740745262"/>
      </right>
      <top/>
      <bottom style="thin">
        <color theme="6" tint="-0.499984740745262"/>
      </bottom>
      <diagonal/>
    </border>
    <border>
      <left style="thin">
        <color theme="6" tint="-0.499984740745262"/>
      </left>
      <right style="medium">
        <color theme="6" tint="-0.499984740745262"/>
      </right>
      <top/>
      <bottom style="thin">
        <color theme="6" tint="-0.499984740745262"/>
      </bottom>
      <diagonal/>
    </border>
    <border>
      <left style="thin">
        <color theme="6" tint="-0.499984740745262"/>
      </left>
      <right/>
      <top/>
      <bottom style="thin">
        <color theme="6" tint="-0.499984740745262"/>
      </bottom>
      <diagonal/>
    </border>
    <border>
      <left/>
      <right/>
      <top/>
      <bottom style="thin">
        <color theme="6" tint="-0.499984740745262"/>
      </bottom>
      <diagonal/>
    </border>
    <border>
      <left/>
      <right style="medium">
        <color theme="6" tint="-0.499984740745262"/>
      </right>
      <top/>
      <bottom style="thin">
        <color theme="6" tint="-0.499984740745262"/>
      </bottom>
      <diagonal/>
    </border>
    <border>
      <left style="medium">
        <color theme="6" tint="-0.499984740745262"/>
      </left>
      <right style="thin">
        <color theme="6" tint="-0.499984740745262"/>
      </right>
      <top style="thin">
        <color theme="6" tint="-0.499984740745262"/>
      </top>
      <bottom style="medium">
        <color theme="6" tint="-0.499984740745262"/>
      </bottom>
      <diagonal/>
    </border>
    <border>
      <left style="thin">
        <color theme="6" tint="-0.499984740745262"/>
      </left>
      <right style="thin">
        <color theme="6" tint="-0.499984740745262"/>
      </right>
      <top style="thin">
        <color theme="6" tint="-0.499984740745262"/>
      </top>
      <bottom style="medium">
        <color theme="6" tint="-0.499984740745262"/>
      </bottom>
      <diagonal/>
    </border>
    <border>
      <left style="thin">
        <color theme="6" tint="-0.499984740745262"/>
      </left>
      <right style="medium">
        <color theme="6" tint="-0.499984740745262"/>
      </right>
      <top style="thin">
        <color theme="6" tint="-0.499984740745262"/>
      </top>
      <bottom style="medium">
        <color theme="6" tint="-0.499984740745262"/>
      </bottom>
      <diagonal/>
    </border>
    <border>
      <left style="medium">
        <color theme="6" tint="-0.499984740745262"/>
      </left>
      <right style="thin">
        <color rgb="FF000000"/>
      </right>
      <top style="medium">
        <color theme="6" tint="-0.499984740745262"/>
      </top>
      <bottom style="medium">
        <color theme="6" tint="-0.499984740745262"/>
      </bottom>
      <diagonal/>
    </border>
    <border>
      <left/>
      <right style="thin">
        <color rgb="FF000000"/>
      </right>
      <top style="medium">
        <color theme="6" tint="-0.499984740745262"/>
      </top>
      <bottom style="medium">
        <color theme="6" tint="-0.499984740745262"/>
      </bottom>
      <diagonal/>
    </border>
    <border>
      <left style="thin">
        <color auto="1"/>
      </left>
      <right style="medium">
        <color theme="6" tint="-0.499984740745262"/>
      </right>
      <top style="medium">
        <color theme="6" tint="-0.499984740745262"/>
      </top>
      <bottom style="medium">
        <color theme="6" tint="-0.499984740745262"/>
      </bottom>
      <diagonal/>
    </border>
    <border>
      <left style="medium">
        <color theme="6" tint="-0.499984740745262"/>
      </left>
      <right style="thin">
        <color rgb="FF000000"/>
      </right>
      <top style="medium">
        <color theme="6" tint="-0.499984740745262"/>
      </top>
      <bottom/>
      <diagonal/>
    </border>
    <border>
      <left style="thin">
        <color auto="1"/>
      </left>
      <right style="medium">
        <color theme="6" tint="-0.499984740745262"/>
      </right>
      <top/>
      <bottom style="thin">
        <color auto="1"/>
      </bottom>
      <diagonal/>
    </border>
    <border>
      <left style="medium">
        <color theme="6" tint="-0.499984740745262"/>
      </left>
      <right style="thin">
        <color rgb="FF000000"/>
      </right>
      <top/>
      <bottom/>
      <diagonal/>
    </border>
    <border>
      <left style="thin">
        <color auto="1"/>
      </left>
      <right style="medium">
        <color theme="6" tint="-0.499984740745262"/>
      </right>
      <top style="thin">
        <color auto="1"/>
      </top>
      <bottom style="thin">
        <color auto="1"/>
      </bottom>
      <diagonal/>
    </border>
    <border>
      <left style="medium">
        <color theme="6" tint="-0.499984740745262"/>
      </left>
      <right style="thin">
        <color rgb="FF000000"/>
      </right>
      <top/>
      <bottom style="medium">
        <color theme="6" tint="-0.499984740745262"/>
      </bottom>
      <diagonal/>
    </border>
    <border>
      <left style="thin">
        <color auto="1"/>
      </left>
      <right style="medium">
        <color theme="6" tint="-0.499984740745262"/>
      </right>
      <top style="thin">
        <color auto="1"/>
      </top>
      <bottom/>
      <diagonal/>
    </border>
    <border>
      <left/>
      <right/>
      <top style="medium">
        <color theme="6" tint="-0.499984740745262"/>
      </top>
      <bottom style="thin">
        <color rgb="FF000000"/>
      </bottom>
      <diagonal/>
    </border>
    <border>
      <left/>
      <right style="thin">
        <color rgb="FF000000"/>
      </right>
      <top style="medium">
        <color theme="6" tint="-0.499984740745262"/>
      </top>
      <bottom style="thin">
        <color rgb="FF000000"/>
      </bottom>
      <diagonal/>
    </border>
    <border>
      <left style="thin">
        <color auto="1"/>
      </left>
      <right style="medium">
        <color theme="6" tint="-0.499984740745262"/>
      </right>
      <top style="medium">
        <color theme="6" tint="-0.499984740745262"/>
      </top>
      <bottom style="thin">
        <color auto="1"/>
      </bottom>
      <diagonal/>
    </border>
    <border>
      <left style="medium">
        <color theme="6" tint="-0.499984740745262"/>
      </left>
      <right style="thin">
        <color theme="6" tint="-0.499984740745262"/>
      </right>
      <top style="medium">
        <color theme="6" tint="-0.499984740745262"/>
      </top>
      <bottom/>
      <diagonal/>
    </border>
    <border>
      <left/>
      <right/>
      <top style="medium">
        <color theme="6" tint="-0.499984740745262"/>
      </top>
      <bottom/>
      <diagonal/>
    </border>
    <border>
      <left/>
      <right style="thin">
        <color rgb="FF000000"/>
      </right>
      <top style="medium">
        <color theme="6" tint="-0.499984740745262"/>
      </top>
      <bottom/>
      <diagonal/>
    </border>
    <border>
      <left style="medium">
        <color theme="6" tint="-0.499984740745262"/>
      </left>
      <right style="thin">
        <color theme="6" tint="-0.499984740745262"/>
      </right>
      <top/>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medium">
        <color theme="6" tint="-0.499984740745262"/>
      </left>
      <right style="thin">
        <color theme="6" tint="-0.499984740745262"/>
      </right>
      <top/>
      <bottom style="medium">
        <color theme="6" tint="-0.499984740745262"/>
      </bottom>
      <diagonal/>
    </border>
    <border>
      <left style="medium">
        <color theme="6" tint="-0.499984740745262"/>
      </left>
      <right style="thin">
        <color indexed="64"/>
      </right>
      <top style="medium">
        <color theme="6" tint="-0.499984740745262"/>
      </top>
      <bottom/>
      <diagonal/>
    </border>
    <border>
      <left style="thin">
        <color auto="1"/>
      </left>
      <right style="thin">
        <color auto="1"/>
      </right>
      <top style="medium">
        <color theme="6" tint="-0.499984740745262"/>
      </top>
      <bottom style="thin">
        <color auto="1"/>
      </bottom>
      <diagonal/>
    </border>
    <border>
      <left style="thin">
        <color indexed="64"/>
      </left>
      <right/>
      <top style="medium">
        <color theme="6" tint="-0.499984740745262"/>
      </top>
      <bottom style="thin">
        <color indexed="64"/>
      </bottom>
      <diagonal/>
    </border>
    <border>
      <left style="medium">
        <color theme="6" tint="-0.499984740745262"/>
      </left>
      <right style="thin">
        <color indexed="64"/>
      </right>
      <top/>
      <bottom/>
      <diagonal/>
    </border>
    <border>
      <left style="medium">
        <color theme="6" tint="-0.499984740745262"/>
      </left>
      <right style="thin">
        <color auto="1"/>
      </right>
      <top/>
      <bottom style="medium">
        <color theme="6" tint="-0.499984740745262"/>
      </bottom>
      <diagonal/>
    </border>
    <border>
      <left style="thin">
        <color indexed="64"/>
      </left>
      <right/>
      <top style="thin">
        <color indexed="64"/>
      </top>
      <bottom style="medium">
        <color theme="6" tint="-0.499984740745262"/>
      </bottom>
      <diagonal/>
    </border>
    <border>
      <left/>
      <right style="thin">
        <color indexed="64"/>
      </right>
      <top style="thin">
        <color indexed="64"/>
      </top>
      <bottom style="medium">
        <color theme="6" tint="-0.499984740745262"/>
      </bottom>
      <diagonal/>
    </border>
    <border>
      <left style="thin">
        <color auto="1"/>
      </left>
      <right style="medium">
        <color theme="6" tint="-0.499984740745262"/>
      </right>
      <top style="thin">
        <color auto="1"/>
      </top>
      <bottom style="medium">
        <color theme="6" tint="-0.499984740745262"/>
      </bottom>
      <diagonal/>
    </border>
    <border>
      <left style="medium">
        <color theme="6" tint="-0.499984740745262"/>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style="thin">
        <color theme="6" tint="-0.499984740745262"/>
      </left>
      <right/>
      <top style="thin">
        <color theme="6" tint="-0.499984740745262"/>
      </top>
      <bottom style="thin">
        <color theme="6" tint="-0.499984740745262"/>
      </bottom>
      <diagonal/>
    </border>
    <border>
      <left/>
      <right style="medium">
        <color theme="6" tint="-0.499984740745262"/>
      </right>
      <top style="thin">
        <color theme="6" tint="-0.499984740745262"/>
      </top>
      <bottom style="thin">
        <color theme="6" tint="-0.499984740745262"/>
      </bottom>
      <diagonal/>
    </border>
    <border>
      <left style="double">
        <color theme="4" tint="-0.499984740745262"/>
      </left>
      <right style="double">
        <color theme="4" tint="-0.499984740745262"/>
      </right>
      <top style="double">
        <color theme="4" tint="-0.499984740745262"/>
      </top>
      <bottom style="double">
        <color theme="4" tint="-0.499984740745262"/>
      </bottom>
      <diagonal/>
    </border>
    <border>
      <left style="double">
        <color theme="4" tint="0.59996337778862885"/>
      </left>
      <right style="double">
        <color theme="4" tint="0.59996337778862885"/>
      </right>
      <top style="double">
        <color theme="4" tint="0.59996337778862885"/>
      </top>
      <bottom style="double">
        <color theme="4" tint="0.59996337778862885"/>
      </bottom>
      <diagonal/>
    </border>
    <border>
      <left style="double">
        <color theme="4" tint="-0.499984740745262"/>
      </left>
      <right/>
      <top style="double">
        <color theme="4" tint="-0.499984740745262"/>
      </top>
      <bottom/>
      <diagonal/>
    </border>
    <border>
      <left/>
      <right/>
      <top style="double">
        <color theme="4" tint="-0.499984740745262"/>
      </top>
      <bottom/>
      <diagonal/>
    </border>
    <border>
      <left/>
      <right style="double">
        <color theme="4" tint="-0.499984740745262"/>
      </right>
      <top style="double">
        <color theme="4" tint="-0.499984740745262"/>
      </top>
      <bottom/>
      <diagonal/>
    </border>
    <border>
      <left style="double">
        <color theme="4" tint="-0.499984740745262"/>
      </left>
      <right/>
      <top/>
      <bottom/>
      <diagonal/>
    </border>
    <border>
      <left/>
      <right style="double">
        <color theme="4" tint="-0.499984740745262"/>
      </right>
      <top/>
      <bottom/>
      <diagonal/>
    </border>
    <border>
      <left style="double">
        <color theme="4" tint="-0.499984740745262"/>
      </left>
      <right/>
      <top/>
      <bottom style="double">
        <color theme="4" tint="-0.499984740745262"/>
      </bottom>
      <diagonal/>
    </border>
    <border>
      <left/>
      <right/>
      <top/>
      <bottom style="double">
        <color theme="4" tint="-0.499984740745262"/>
      </bottom>
      <diagonal/>
    </border>
    <border>
      <left/>
      <right style="double">
        <color theme="4" tint="-0.499984740745262"/>
      </right>
      <top/>
      <bottom style="double">
        <color theme="4" tint="-0.499984740745262"/>
      </bottom>
      <diagonal/>
    </border>
    <border>
      <left style="double">
        <color theme="4" tint="0.79995117038483843"/>
      </left>
      <right/>
      <top style="double">
        <color theme="4" tint="0.79995117038483843"/>
      </top>
      <bottom/>
      <diagonal/>
    </border>
    <border>
      <left/>
      <right/>
      <top style="double">
        <color theme="4" tint="0.79995117038483843"/>
      </top>
      <bottom/>
      <diagonal/>
    </border>
    <border>
      <left style="thin">
        <color rgb="FF000000"/>
      </left>
      <right/>
      <top/>
      <bottom/>
      <diagonal/>
    </border>
    <border>
      <left style="thin">
        <color rgb="FF000000"/>
      </left>
      <right/>
      <top/>
      <bottom style="thin">
        <color rgb="FF000000"/>
      </bottom>
      <diagonal/>
    </border>
    <border>
      <left/>
      <right style="double">
        <color theme="4" tint="0.79992065187536243"/>
      </right>
      <top style="double">
        <color theme="4" tint="0.79995117038483843"/>
      </top>
      <bottom/>
      <diagonal/>
    </border>
    <border>
      <left style="double">
        <color theme="4" tint="0.79995117038483843"/>
      </left>
      <right/>
      <top/>
      <bottom/>
      <diagonal/>
    </border>
    <border>
      <left/>
      <right style="double">
        <color theme="4" tint="0.79992065187536243"/>
      </right>
      <top/>
      <bottom/>
      <diagonal/>
    </border>
    <border>
      <left style="double">
        <color theme="6" tint="-0.499984740745262"/>
      </left>
      <right style="double">
        <color theme="6" tint="-0.499984740745262"/>
      </right>
      <top style="double">
        <color theme="6" tint="-0.499984740745262"/>
      </top>
      <bottom style="double">
        <color theme="6" tint="-0.499984740745262"/>
      </bottom>
      <diagonal/>
    </border>
    <border>
      <left style="medium">
        <color theme="4" tint="-0.499984740745262"/>
      </left>
      <right/>
      <top style="medium">
        <color theme="4" tint="-0.499984740745262"/>
      </top>
      <bottom style="medium">
        <color theme="4" tint="-0.499984740745262"/>
      </bottom>
      <diagonal/>
    </border>
    <border>
      <left style="medium">
        <color theme="4" tint="-0.499984740745262"/>
      </left>
      <right/>
      <top style="medium">
        <color theme="4" tint="-0.499984740745262"/>
      </top>
      <bottom style="thin">
        <color auto="1"/>
      </bottom>
      <diagonal/>
    </border>
    <border>
      <left style="medium">
        <color theme="4" tint="-0.499984740745262"/>
      </left>
      <right/>
      <top style="thin">
        <color auto="1"/>
      </top>
      <bottom style="thin">
        <color auto="1"/>
      </bottom>
      <diagonal/>
    </border>
    <border>
      <left style="medium">
        <color theme="4" tint="-0.499984740745262"/>
      </left>
      <right/>
      <top style="thin">
        <color auto="1"/>
      </top>
      <bottom style="medium">
        <color theme="6" tint="-0.499984740745262"/>
      </bottom>
      <diagonal/>
    </border>
    <border>
      <left style="medium">
        <color theme="6" tint="-0.499984740745262"/>
      </left>
      <right/>
      <top style="medium">
        <color theme="6" tint="-0.499984740745262"/>
      </top>
      <bottom style="medium">
        <color theme="6" tint="-0.499984740745262"/>
      </bottom>
      <diagonal/>
    </border>
    <border>
      <left style="medium">
        <color theme="6" tint="-0.499984740745262"/>
      </left>
      <right/>
      <top style="medium">
        <color theme="6" tint="-0.499984740745262"/>
      </top>
      <bottom style="thin">
        <color theme="6" tint="-0.499984740745262"/>
      </bottom>
      <diagonal/>
    </border>
    <border>
      <left style="medium">
        <color theme="6" tint="-0.499984740745262"/>
      </left>
      <right/>
      <top style="thin">
        <color theme="6" tint="-0.499984740745262"/>
      </top>
      <bottom style="medium">
        <color theme="5" tint="-0.499984740745262"/>
      </bottom>
      <diagonal/>
    </border>
    <border>
      <left/>
      <right/>
      <top/>
      <bottom style="medium">
        <color theme="5" tint="-0.499984740745262"/>
      </bottom>
      <diagonal/>
    </border>
    <border>
      <left/>
      <right/>
      <top style="thin">
        <color auto="1"/>
      </top>
      <bottom style="medium">
        <color theme="5" tint="-0.499984740745262"/>
      </bottom>
      <diagonal/>
    </border>
    <border>
      <left style="medium">
        <color theme="5" tint="-0.499984740745262"/>
      </left>
      <right/>
      <top style="medium">
        <color theme="5" tint="-0.499984740745262"/>
      </top>
      <bottom style="thin">
        <color theme="5" tint="-0.499984740745262"/>
      </bottom>
      <diagonal/>
    </border>
    <border>
      <left style="medium">
        <color theme="5" tint="-0.499984740745262"/>
      </left>
      <right/>
      <top style="medium">
        <color theme="5" tint="-0.499984740745262"/>
      </top>
      <bottom style="medium">
        <color theme="5" tint="-0.499984740745262"/>
      </bottom>
      <diagonal/>
    </border>
    <border>
      <left style="medium">
        <color theme="5" tint="-0.499984740745262"/>
      </left>
      <right/>
      <top style="thin">
        <color theme="5" tint="-0.499984740745262"/>
      </top>
      <bottom style="thin">
        <color theme="5" tint="-0.499984740745262"/>
      </bottom>
      <diagonal/>
    </border>
    <border>
      <left style="medium">
        <color theme="5" tint="-0.499984740745262"/>
      </left>
      <right/>
      <top style="thin">
        <color theme="5" tint="-0.499984740745262"/>
      </top>
      <bottom style="medium">
        <color theme="5" tint="-0.499984740745262"/>
      </bottom>
      <diagonal/>
    </border>
    <border>
      <left/>
      <right/>
      <top style="thin">
        <color theme="5" tint="-0.499984740745262"/>
      </top>
      <bottom style="medium">
        <color theme="5" tint="-0.499984740745262"/>
      </bottom>
      <diagonal/>
    </border>
    <border>
      <left/>
      <right style="mediumDashed">
        <color rgb="FF00B050"/>
      </right>
      <top/>
      <bottom style="medium">
        <color theme="5" tint="-0.499984740745262"/>
      </bottom>
      <diagonal/>
    </border>
    <border>
      <left/>
      <right style="mediumDashed">
        <color rgb="FFFFC000"/>
      </right>
      <top/>
      <bottom style="medium">
        <color theme="5" tint="-0.499984740745262"/>
      </bottom>
      <diagonal/>
    </border>
    <border>
      <left/>
      <right style="mediumDashed">
        <color theme="9"/>
      </right>
      <top/>
      <bottom style="medium">
        <color theme="5" tint="-0.499984740745262"/>
      </bottom>
      <diagonal/>
    </border>
    <border>
      <left/>
      <right style="thick">
        <color theme="0"/>
      </right>
      <top/>
      <bottom/>
      <diagonal/>
    </border>
  </borders>
  <cellStyleXfs count="30">
    <xf numFmtId="0" fontId="0" fillId="0" borderId="0" applyNumberFormat="0" applyFill="0" applyBorder="0" applyProtection="0">
      <alignment horizontal="center" vertical="center"/>
    </xf>
    <xf numFmtId="0" fontId="6" fillId="0" borderId="0" applyNumberFormat="0" applyFill="0" applyBorder="0" applyAlignment="0" applyProtection="0"/>
    <xf numFmtId="0" fontId="2" fillId="0" borderId="0" applyFill="0" applyBorder="0" applyProtection="0">
      <alignment horizontal="left" wrapText="1"/>
    </xf>
    <xf numFmtId="3" fontId="8" fillId="0" borderId="2" applyFill="0" applyProtection="0">
      <alignment horizontal="center"/>
    </xf>
    <xf numFmtId="0" fontId="8" fillId="0" borderId="0" applyFill="0" applyBorder="0" applyProtection="0">
      <alignment horizontal="center" wrapText="1"/>
    </xf>
    <xf numFmtId="0" fontId="1" fillId="0" borderId="0" applyNumberFormat="0" applyFill="0" applyBorder="0" applyProtection="0">
      <alignment horizontal="left" vertical="center"/>
    </xf>
    <xf numFmtId="9" fontId="3" fillId="0" borderId="0" applyFill="0" applyBorder="0" applyProtection="0">
      <alignment horizontal="center" vertical="center"/>
    </xf>
    <xf numFmtId="0" fontId="7" fillId="6" borderId="1" applyNumberFormat="0" applyProtection="0">
      <alignment horizontal="left" vertical="center"/>
    </xf>
    <xf numFmtId="0" fontId="6" fillId="0" borderId="0" applyNumberFormat="0" applyFill="0" applyBorder="0" applyProtection="0">
      <alignment vertical="center"/>
    </xf>
    <xf numFmtId="0" fontId="8" fillId="0" borderId="0" applyFill="0" applyProtection="0">
      <alignment vertical="center"/>
    </xf>
    <xf numFmtId="0" fontId="8" fillId="0" borderId="0" applyFill="0" applyProtection="0">
      <alignment horizontal="center" vertical="center" wrapText="1"/>
    </xf>
    <xf numFmtId="0" fontId="8" fillId="0" borderId="0" applyFill="0" applyProtection="0">
      <alignment horizontal="left"/>
    </xf>
    <xf numFmtId="0" fontId="10" fillId="0" borderId="0" applyNumberFormat="0" applyFill="0" applyBorder="0" applyProtection="0">
      <alignment vertical="center"/>
    </xf>
    <xf numFmtId="1" fontId="11" fillId="6" borderId="1">
      <alignment horizontal="center" vertical="center"/>
    </xf>
    <xf numFmtId="0" fontId="9" fillId="2" borderId="4" applyNumberFormat="0" applyFont="0" applyAlignment="0">
      <alignment horizontal="center"/>
    </xf>
    <xf numFmtId="0" fontId="9" fillId="3" borderId="3" applyNumberFormat="0" applyFont="0" applyAlignment="0">
      <alignment horizontal="center"/>
    </xf>
    <xf numFmtId="0" fontId="9" fillId="4" borderId="3" applyNumberFormat="0" applyFont="0" applyAlignment="0">
      <alignment horizontal="center"/>
    </xf>
    <xf numFmtId="0" fontId="9" fillId="5" borderId="3" applyNumberFormat="0" applyFont="0" applyAlignment="0">
      <alignment horizontal="center"/>
    </xf>
    <xf numFmtId="0" fontId="9" fillId="7" borderId="3" applyNumberFormat="0" applyFont="0" applyAlignment="0">
      <alignment horizontal="center"/>
    </xf>
    <xf numFmtId="0" fontId="15" fillId="0" borderId="0" applyNumberFormat="0" applyFill="0" applyBorder="0" applyAlignment="0" applyProtection="0">
      <alignment horizontal="center" vertical="center"/>
    </xf>
    <xf numFmtId="0" fontId="26" fillId="0" borderId="0"/>
    <xf numFmtId="0" fontId="38" fillId="0" borderId="0"/>
    <xf numFmtId="0" fontId="9" fillId="0" borderId="0" applyNumberFormat="0" applyFill="0" applyBorder="0" applyProtection="0">
      <alignment horizontal="center" vertical="center"/>
    </xf>
    <xf numFmtId="0" fontId="15" fillId="0" borderId="0" applyNumberFormat="0" applyFill="0" applyBorder="0" applyAlignment="0" applyProtection="0">
      <alignment horizontal="center" vertical="center"/>
    </xf>
    <xf numFmtId="0" fontId="8" fillId="0" borderId="0" applyFill="0" applyProtection="0">
      <alignment horizontal="center" vertical="center" wrapText="1"/>
    </xf>
    <xf numFmtId="0" fontId="8" fillId="0" borderId="0" applyFill="0" applyProtection="0">
      <alignment vertical="center"/>
    </xf>
    <xf numFmtId="0" fontId="8" fillId="0" borderId="0" applyFill="0" applyProtection="0">
      <alignment horizontal="left"/>
    </xf>
    <xf numFmtId="0" fontId="6" fillId="0" borderId="0" applyNumberFormat="0" applyFill="0" applyBorder="0" applyProtection="0">
      <alignment vertical="center"/>
    </xf>
    <xf numFmtId="0" fontId="45" fillId="0" borderId="0" applyNumberFormat="0" applyFill="0" applyBorder="0" applyAlignment="0" applyProtection="0"/>
    <xf numFmtId="0" fontId="71" fillId="0" borderId="0" applyNumberFormat="0" applyFill="0" applyBorder="0" applyAlignment="0" applyProtection="0"/>
  </cellStyleXfs>
  <cellXfs count="566">
    <xf numFmtId="0" fontId="0" fillId="0" borderId="0" xfId="0">
      <alignment horizontal="center" vertical="center"/>
    </xf>
    <xf numFmtId="17" fontId="0" fillId="0" borderId="0" xfId="0" applyNumberFormat="1">
      <alignment horizontal="center" vertical="center"/>
    </xf>
    <xf numFmtId="0" fontId="0" fillId="0" borderId="0" xfId="0" applyBorder="1">
      <alignment horizontal="center" vertical="center"/>
    </xf>
    <xf numFmtId="0" fontId="0" fillId="0" borderId="0" xfId="0" applyAlignment="1">
      <alignment horizontal="left" vertical="center"/>
    </xf>
    <xf numFmtId="0" fontId="26" fillId="0" borderId="0" xfId="20"/>
    <xf numFmtId="0" fontId="32" fillId="0" borderId="0" xfId="20" applyFont="1"/>
    <xf numFmtId="0" fontId="29" fillId="0" borderId="0" xfId="20" applyFont="1" applyAlignment="1">
      <alignment vertical="center" wrapText="1"/>
    </xf>
    <xf numFmtId="0" fontId="29" fillId="0" borderId="26" xfId="20" applyFont="1" applyBorder="1" applyAlignment="1">
      <alignment vertical="center" wrapText="1"/>
    </xf>
    <xf numFmtId="0" fontId="29" fillId="0" borderId="0" xfId="20" applyFont="1"/>
    <xf numFmtId="0" fontId="29" fillId="0" borderId="0" xfId="20" applyFont="1" applyBorder="1" applyAlignment="1">
      <alignment horizontal="center" vertical="center"/>
    </xf>
    <xf numFmtId="0" fontId="15" fillId="0" borderId="0" xfId="19">
      <alignment horizontal="center" vertical="center"/>
    </xf>
    <xf numFmtId="0" fontId="26" fillId="0" borderId="0" xfId="20" applyBorder="1" applyAlignment="1">
      <alignment horizontal="left" vertical="center"/>
    </xf>
    <xf numFmtId="0" fontId="30" fillId="0" borderId="0" xfId="20" applyFont="1" applyBorder="1" applyAlignment="1">
      <alignment horizontal="center" vertical="center" wrapText="1"/>
    </xf>
    <xf numFmtId="0" fontId="29" fillId="0" borderId="0" xfId="20" applyFont="1" applyBorder="1" applyAlignment="1"/>
    <xf numFmtId="0" fontId="26" fillId="0" borderId="0" xfId="20" applyBorder="1" applyAlignment="1">
      <alignment horizontal="center" vertical="center"/>
    </xf>
    <xf numFmtId="0" fontId="29" fillId="0" borderId="0" xfId="20" applyFont="1" applyBorder="1" applyAlignment="1">
      <alignment horizontal="left" vertical="center"/>
    </xf>
    <xf numFmtId="0" fontId="26" fillId="0" borderId="0" xfId="20"/>
    <xf numFmtId="0" fontId="26" fillId="0" borderId="0" xfId="20"/>
    <xf numFmtId="0" fontId="29" fillId="0" borderId="24" xfId="20" applyFont="1" applyBorder="1" applyAlignment="1">
      <alignment vertical="center" wrapText="1"/>
    </xf>
    <xf numFmtId="0" fontId="39" fillId="18" borderId="0" xfId="0" applyFont="1" applyFill="1">
      <alignment horizontal="center" vertical="center"/>
    </xf>
    <xf numFmtId="0" fontId="56" fillId="14" borderId="0" xfId="20" applyFont="1" applyFill="1"/>
    <xf numFmtId="0" fontId="57" fillId="14" borderId="6" xfId="20" applyFont="1" applyFill="1" applyBorder="1" applyAlignment="1">
      <alignment horizontal="left"/>
    </xf>
    <xf numFmtId="0" fontId="57" fillId="14" borderId="6" xfId="20" applyFont="1" applyFill="1" applyBorder="1" applyAlignment="1"/>
    <xf numFmtId="0" fontId="57" fillId="14" borderId="6" xfId="20" applyFont="1" applyFill="1" applyBorder="1"/>
    <xf numFmtId="0" fontId="0" fillId="13" borderId="6" xfId="0" applyFill="1" applyBorder="1" applyAlignment="1">
      <alignment horizontal="left" vertical="center"/>
    </xf>
    <xf numFmtId="0" fontId="0" fillId="13" borderId="6" xfId="0" applyFill="1" applyBorder="1">
      <alignment horizontal="center" vertical="center"/>
    </xf>
    <xf numFmtId="0" fontId="26" fillId="13" borderId="6" xfId="20" applyFill="1" applyBorder="1" applyAlignment="1">
      <alignment horizontal="left" vertical="center"/>
    </xf>
    <xf numFmtId="0" fontId="26" fillId="13" borderId="6" xfId="20" applyFill="1" applyBorder="1" applyAlignment="1">
      <alignment horizontal="center" vertical="center"/>
    </xf>
    <xf numFmtId="0" fontId="15" fillId="13" borderId="6" xfId="19" applyFill="1" applyBorder="1" applyAlignment="1">
      <alignment horizontal="left" vertical="center"/>
    </xf>
    <xf numFmtId="0" fontId="29" fillId="13" borderId="6" xfId="20" applyFont="1" applyFill="1" applyBorder="1" applyAlignment="1">
      <alignment horizontal="left" vertical="center"/>
    </xf>
    <xf numFmtId="0" fontId="29" fillId="13" borderId="6" xfId="20" applyFont="1" applyFill="1" applyBorder="1" applyAlignment="1">
      <alignment horizontal="center" vertical="center"/>
    </xf>
    <xf numFmtId="0" fontId="22" fillId="0" borderId="0" xfId="0" applyFont="1" applyAlignment="1" applyProtection="1">
      <alignment horizontal="left"/>
      <protection locked="0"/>
    </xf>
    <xf numFmtId="0" fontId="38" fillId="0" borderId="0" xfId="20" applyFont="1" applyProtection="1">
      <protection locked="0"/>
    </xf>
    <xf numFmtId="0" fontId="50" fillId="0" borderId="0" xfId="19" applyFont="1" applyAlignment="1" applyProtection="1">
      <alignment horizontal="center"/>
      <protection locked="0"/>
    </xf>
    <xf numFmtId="0" fontId="29" fillId="0" borderId="0" xfId="20" applyFont="1" applyBorder="1" applyAlignment="1" applyProtection="1">
      <alignment horizontal="center" vertical="center"/>
      <protection locked="0"/>
    </xf>
    <xf numFmtId="0" fontId="31" fillId="0" borderId="0" xfId="20" applyFont="1" applyFill="1" applyAlignment="1" applyProtection="1">
      <alignment horizontal="center"/>
      <protection locked="0"/>
    </xf>
    <xf numFmtId="0" fontId="26" fillId="0" borderId="0" xfId="20" applyBorder="1" applyProtection="1">
      <protection locked="0"/>
    </xf>
    <xf numFmtId="0" fontId="26" fillId="0" borderId="0" xfId="20" applyBorder="1" applyAlignment="1" applyProtection="1">
      <alignment horizontal="left" vertical="center"/>
      <protection locked="0"/>
    </xf>
    <xf numFmtId="0" fontId="26" fillId="0" borderId="0" xfId="20" applyBorder="1" applyAlignment="1" applyProtection="1">
      <alignment vertical="center"/>
      <protection locked="0"/>
    </xf>
    <xf numFmtId="0" fontId="30" fillId="0" borderId="0" xfId="20" applyFont="1" applyAlignment="1" applyProtection="1">
      <alignment horizontal="center"/>
      <protection locked="0"/>
    </xf>
    <xf numFmtId="0" fontId="26" fillId="0" borderId="0" xfId="20" applyAlignment="1" applyProtection="1">
      <alignment horizontal="left" vertical="center"/>
      <protection locked="0"/>
    </xf>
    <xf numFmtId="0" fontId="26" fillId="0" borderId="0" xfId="20" applyBorder="1" applyAlignment="1" applyProtection="1">
      <alignment horizontal="left"/>
      <protection locked="0"/>
    </xf>
    <xf numFmtId="0" fontId="51" fillId="0" borderId="0" xfId="20" applyFont="1" applyProtection="1">
      <protection locked="0"/>
    </xf>
    <xf numFmtId="0" fontId="41" fillId="0" borderId="0" xfId="20" applyFont="1" applyProtection="1">
      <protection locked="0"/>
    </xf>
    <xf numFmtId="0" fontId="32" fillId="0" borderId="0" xfId="20" applyFont="1" applyProtection="1">
      <protection locked="0"/>
    </xf>
    <xf numFmtId="0" fontId="36" fillId="11" borderId="26" xfId="20" applyFont="1" applyFill="1" applyBorder="1" applyAlignment="1" applyProtection="1">
      <alignment horizontal="center" vertical="center" wrapText="1"/>
      <protection locked="0"/>
    </xf>
    <xf numFmtId="0" fontId="32" fillId="11" borderId="26" xfId="20" applyFont="1" applyFill="1" applyBorder="1" applyAlignment="1" applyProtection="1">
      <alignment horizontal="center" vertical="center"/>
      <protection locked="0"/>
    </xf>
    <xf numFmtId="0" fontId="36" fillId="11" borderId="26" xfId="20" applyFont="1" applyFill="1" applyBorder="1" applyAlignment="1" applyProtection="1">
      <alignment horizontal="center" vertical="center"/>
      <protection locked="0"/>
    </xf>
    <xf numFmtId="0" fontId="36" fillId="11" borderId="31" xfId="20" applyFont="1" applyFill="1" applyBorder="1" applyAlignment="1" applyProtection="1">
      <alignment horizontal="center" vertical="center" wrapText="1"/>
      <protection locked="0"/>
    </xf>
    <xf numFmtId="0" fontId="38" fillId="11" borderId="6" xfId="20" applyFont="1" applyFill="1" applyBorder="1" applyAlignment="1" applyProtection="1">
      <alignment horizontal="center" vertical="center" wrapText="1"/>
      <protection locked="0"/>
    </xf>
    <xf numFmtId="0" fontId="26" fillId="0" borderId="6" xfId="20" applyBorder="1" applyAlignment="1" applyProtection="1">
      <alignment horizontal="center" vertical="center"/>
      <protection locked="0"/>
    </xf>
    <xf numFmtId="0" fontId="29" fillId="0" borderId="6" xfId="20" applyFont="1" applyBorder="1" applyAlignment="1" applyProtection="1">
      <alignment horizontal="center" vertical="center"/>
      <protection locked="0"/>
    </xf>
    <xf numFmtId="0" fontId="26" fillId="0" borderId="0" xfId="20" applyAlignment="1" applyProtection="1">
      <alignment vertical="center"/>
      <protection locked="0"/>
    </xf>
    <xf numFmtId="0" fontId="51" fillId="0" borderId="0" xfId="20" applyFont="1" applyAlignment="1" applyProtection="1">
      <alignment horizontal="left"/>
      <protection locked="0"/>
    </xf>
    <xf numFmtId="0" fontId="38" fillId="0" borderId="0" xfId="20" applyFont="1" applyAlignment="1" applyProtection="1">
      <alignment horizontal="center"/>
      <protection locked="0"/>
    </xf>
    <xf numFmtId="0" fontId="26" fillId="0" borderId="6" xfId="20" applyBorder="1" applyAlignment="1" applyProtection="1">
      <alignment horizontal="center" vertical="center" wrapText="1"/>
      <protection locked="0"/>
    </xf>
    <xf numFmtId="0" fontId="29" fillId="0" borderId="6" xfId="20" applyFont="1" applyBorder="1" applyAlignment="1" applyProtection="1">
      <protection locked="0"/>
    </xf>
    <xf numFmtId="0" fontId="29" fillId="0" borderId="9" xfId="20" applyFont="1" applyBorder="1" applyAlignment="1" applyProtection="1">
      <protection locked="0"/>
    </xf>
    <xf numFmtId="0" fontId="26" fillId="0" borderId="0" xfId="20" applyAlignment="1" applyProtection="1">
      <alignment horizontal="center"/>
      <protection locked="0"/>
    </xf>
    <xf numFmtId="0" fontId="32" fillId="0" borderId="0" xfId="20" applyFont="1" applyAlignment="1" applyProtection="1">
      <alignment horizontal="center"/>
      <protection locked="0"/>
    </xf>
    <xf numFmtId="0" fontId="26" fillId="0" borderId="0" xfId="20" applyAlignment="1" applyProtection="1">
      <alignment horizontal="center" wrapText="1"/>
      <protection locked="0"/>
    </xf>
    <xf numFmtId="0" fontId="48" fillId="11" borderId="6" xfId="20" applyFont="1" applyFill="1" applyBorder="1" applyAlignment="1" applyProtection="1">
      <alignment horizontal="center" vertical="center"/>
      <protection locked="0"/>
    </xf>
    <xf numFmtId="0" fontId="26" fillId="0" borderId="6" xfId="20" applyBorder="1" applyAlignment="1" applyProtection="1">
      <alignment horizontal="center"/>
      <protection locked="0"/>
    </xf>
    <xf numFmtId="0" fontId="29" fillId="0" borderId="6" xfId="20" applyFont="1" applyBorder="1" applyProtection="1">
      <protection locked="0"/>
    </xf>
    <xf numFmtId="0" fontId="26" fillId="0" borderId="6" xfId="20" applyBorder="1" applyAlignment="1" applyProtection="1">
      <alignment vertical="center"/>
      <protection locked="0"/>
    </xf>
    <xf numFmtId="0" fontId="38" fillId="0" borderId="0" xfId="20" applyFont="1" applyAlignment="1" applyProtection="1">
      <alignment horizontal="right"/>
      <protection locked="0"/>
    </xf>
    <xf numFmtId="0" fontId="40" fillId="0" borderId="0" xfId="20" applyFont="1" applyBorder="1" applyAlignment="1" applyProtection="1">
      <protection locked="0"/>
    </xf>
    <xf numFmtId="0" fontId="40" fillId="0" borderId="0" xfId="20" applyFont="1" applyBorder="1" applyAlignment="1" applyProtection="1">
      <alignment horizontal="right"/>
      <protection locked="0"/>
    </xf>
    <xf numFmtId="0" fontId="58" fillId="0" borderId="0" xfId="19" applyFont="1" applyAlignment="1" applyProtection="1">
      <protection locked="0"/>
    </xf>
    <xf numFmtId="0" fontId="36" fillId="14" borderId="6" xfId="20" applyFont="1" applyFill="1" applyBorder="1" applyAlignment="1" applyProtection="1">
      <alignment horizontal="center" vertical="center" wrapText="1"/>
      <protection locked="0"/>
    </xf>
    <xf numFmtId="0" fontId="30" fillId="14" borderId="6" xfId="20" applyFont="1" applyFill="1" applyBorder="1" applyAlignment="1" applyProtection="1">
      <alignment horizontal="center" vertical="center" wrapText="1"/>
      <protection locked="0"/>
    </xf>
    <xf numFmtId="0" fontId="36" fillId="14" borderId="6" xfId="20" applyFont="1" applyFill="1" applyBorder="1" applyAlignment="1" applyProtection="1">
      <alignment horizontal="center" vertical="center"/>
      <protection locked="0"/>
    </xf>
    <xf numFmtId="0" fontId="38" fillId="14" borderId="6" xfId="20" applyFont="1" applyFill="1" applyBorder="1" applyAlignment="1" applyProtection="1">
      <alignment horizontal="center" vertical="center" wrapText="1"/>
      <protection locked="0"/>
    </xf>
    <xf numFmtId="0" fontId="30" fillId="0" borderId="0" xfId="20" applyFont="1" applyBorder="1" applyAlignment="1" applyProtection="1">
      <alignment horizontal="center" vertical="center" wrapText="1"/>
      <protection locked="0"/>
    </xf>
    <xf numFmtId="0" fontId="26" fillId="0" borderId="0" xfId="20" applyAlignment="1" applyProtection="1">
      <alignment vertical="center" wrapText="1"/>
      <protection locked="0"/>
    </xf>
    <xf numFmtId="0" fontId="26" fillId="0" borderId="8" xfId="20" applyBorder="1" applyAlignment="1" applyProtection="1">
      <alignment vertical="center"/>
      <protection locked="0"/>
    </xf>
    <xf numFmtId="0" fontId="29" fillId="0" borderId="0" xfId="20" applyFont="1" applyBorder="1" applyAlignment="1" applyProtection="1">
      <alignment horizontal="left" vertical="center"/>
      <protection locked="0"/>
    </xf>
    <xf numFmtId="0" fontId="26" fillId="0" borderId="0" xfId="20" applyBorder="1" applyAlignment="1" applyProtection="1">
      <alignment wrapText="1"/>
      <protection locked="0"/>
    </xf>
    <xf numFmtId="0" fontId="26" fillId="0" borderId="0" xfId="20" applyAlignment="1" applyProtection="1">
      <alignment horizontal="center" vertical="center"/>
      <protection locked="0"/>
    </xf>
    <xf numFmtId="0" fontId="26" fillId="8" borderId="26" xfId="20" applyFill="1" applyBorder="1" applyAlignment="1" applyProtection="1">
      <alignment horizontal="center" vertical="center"/>
    </xf>
    <xf numFmtId="0" fontId="32" fillId="8" borderId="26" xfId="20" applyFont="1" applyFill="1" applyBorder="1" applyAlignment="1" applyProtection="1">
      <alignment horizontal="center" vertical="center"/>
    </xf>
    <xf numFmtId="0" fontId="42" fillId="8" borderId="26" xfId="20" applyFont="1" applyFill="1" applyBorder="1" applyAlignment="1" applyProtection="1">
      <alignment horizontal="center" vertical="center"/>
    </xf>
    <xf numFmtId="0" fontId="45" fillId="8" borderId="26" xfId="19" applyFont="1" applyFill="1" applyBorder="1" applyAlignment="1" applyProtection="1">
      <alignment horizontal="center" vertical="center"/>
    </xf>
    <xf numFmtId="0" fontId="29" fillId="8" borderId="6" xfId="20" applyFont="1" applyFill="1" applyBorder="1" applyAlignment="1" applyProtection="1"/>
    <xf numFmtId="0" fontId="26" fillId="8" borderId="6" xfId="20" applyFill="1" applyBorder="1" applyProtection="1"/>
    <xf numFmtId="0" fontId="26" fillId="8" borderId="6" xfId="20" applyFill="1" applyBorder="1" applyAlignment="1" applyProtection="1">
      <alignment horizontal="center" vertical="center"/>
    </xf>
    <xf numFmtId="0" fontId="32" fillId="8" borderId="6" xfId="20" applyFont="1" applyFill="1" applyBorder="1" applyAlignment="1" applyProtection="1">
      <alignment horizontal="center" vertical="center"/>
    </xf>
    <xf numFmtId="0" fontId="45" fillId="8" borderId="6" xfId="19" applyFont="1" applyFill="1" applyBorder="1" applyAlignment="1" applyProtection="1">
      <alignment horizontal="center" vertical="center"/>
    </xf>
    <xf numFmtId="0" fontId="38" fillId="8" borderId="6" xfId="20" applyFont="1" applyFill="1" applyBorder="1" applyAlignment="1" applyProtection="1">
      <alignment horizontal="center" vertical="center"/>
    </xf>
    <xf numFmtId="0" fontId="47" fillId="8" borderId="6" xfId="20" applyFont="1" applyFill="1" applyBorder="1" applyAlignment="1" applyProtection="1">
      <alignment horizontal="center" vertical="center"/>
    </xf>
    <xf numFmtId="0" fontId="29" fillId="13" borderId="6" xfId="20" applyFont="1" applyFill="1" applyBorder="1" applyAlignment="1" applyProtection="1">
      <alignment horizontal="center" vertical="center"/>
    </xf>
    <xf numFmtId="0" fontId="32" fillId="13" borderId="6" xfId="20" applyFont="1" applyFill="1" applyBorder="1" applyAlignment="1" applyProtection="1">
      <alignment horizontal="center" vertical="center"/>
    </xf>
    <xf numFmtId="0" fontId="42" fillId="13" borderId="6" xfId="20" applyFont="1" applyFill="1" applyBorder="1" applyAlignment="1" applyProtection="1">
      <alignment horizontal="center" vertical="center"/>
    </xf>
    <xf numFmtId="0" fontId="47" fillId="13" borderId="6" xfId="20" applyFont="1" applyFill="1" applyBorder="1" applyAlignment="1" applyProtection="1">
      <alignment horizontal="center" vertical="center" wrapText="1"/>
    </xf>
    <xf numFmtId="0" fontId="34" fillId="15" borderId="0" xfId="20" applyFont="1" applyFill="1"/>
    <xf numFmtId="0" fontId="0" fillId="0" borderId="0" xfId="0" applyAlignment="1" applyProtection="1">
      <alignment horizontal="center"/>
      <protection locked="0"/>
    </xf>
    <xf numFmtId="0" fontId="21" fillId="0" borderId="0" xfId="0" applyFont="1" applyFill="1" applyBorder="1" applyAlignment="1" applyProtection="1">
      <alignment horizontal="right" vertical="center"/>
      <protection locked="0"/>
    </xf>
    <xf numFmtId="0" fontId="0" fillId="0" borderId="0" xfId="0" applyProtection="1">
      <alignment horizontal="center" vertical="center"/>
      <protection locked="0"/>
    </xf>
    <xf numFmtId="0" fontId="18" fillId="0" borderId="0" xfId="0" applyFont="1" applyProtection="1">
      <alignment horizontal="center" vertical="center"/>
      <protection locked="0"/>
    </xf>
    <xf numFmtId="0" fontId="0" fillId="0" borderId="0" xfId="0" applyBorder="1" applyProtection="1">
      <alignment horizontal="center" vertical="center"/>
      <protection locked="0"/>
    </xf>
    <xf numFmtId="0" fontId="0" fillId="0" borderId="0" xfId="0" applyBorder="1" applyAlignment="1" applyProtection="1">
      <alignment horizontal="left" vertical="center"/>
      <protection locked="0"/>
    </xf>
    <xf numFmtId="0" fontId="18" fillId="0" borderId="0" xfId="0" applyFont="1" applyAlignment="1" applyProtection="1">
      <alignment horizontal="center" vertical="center"/>
      <protection locked="0"/>
    </xf>
    <xf numFmtId="0" fontId="18" fillId="0" borderId="0" xfId="0" applyFont="1" applyFill="1" applyBorder="1" applyProtection="1">
      <alignment horizontal="center" vertical="center"/>
      <protection locked="0"/>
    </xf>
    <xf numFmtId="0" fontId="0" fillId="0" borderId="0" xfId="0" applyFill="1" applyBorder="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2" fillId="0" borderId="0" xfId="2" applyProtection="1">
      <alignment horizontal="left" wrapText="1"/>
      <protection locked="0"/>
    </xf>
    <xf numFmtId="0" fontId="20" fillId="0" borderId="0" xfId="0" applyFont="1" applyAlignment="1" applyProtection="1">
      <alignment horizontal="left" vertical="center" wrapText="1"/>
      <protection locked="0"/>
    </xf>
    <xf numFmtId="0" fontId="23" fillId="0" borderId="0" xfId="0" applyFont="1" applyBorder="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9" fontId="3" fillId="0" borderId="0" xfId="6" applyBorder="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vertical="center" wrapText="1"/>
      <protection locked="0"/>
    </xf>
    <xf numFmtId="0" fontId="0" fillId="0" borderId="0" xfId="0" applyBorder="1" applyAlignment="1" applyProtection="1">
      <alignment vertical="center" wrapText="1"/>
      <protection locked="0"/>
    </xf>
    <xf numFmtId="0" fontId="0" fillId="0" borderId="0" xfId="0" applyFill="1" applyProtection="1">
      <alignment horizontal="center" vertical="center"/>
      <protection locked="0"/>
    </xf>
    <xf numFmtId="0" fontId="53" fillId="11" borderId="37" xfId="0" applyFont="1" applyFill="1" applyBorder="1" applyAlignment="1" applyProtection="1">
      <alignment horizontal="center" vertical="center"/>
      <protection locked="0"/>
    </xf>
    <xf numFmtId="0" fontId="52" fillId="11" borderId="37" xfId="10" applyFont="1" applyFill="1" applyBorder="1" applyProtection="1">
      <alignment horizontal="center" vertical="center" wrapText="1"/>
      <protection locked="0"/>
    </xf>
    <xf numFmtId="3" fontId="8" fillId="11" borderId="37" xfId="3" applyFill="1" applyBorder="1" applyProtection="1">
      <alignment horizontal="center"/>
      <protection locked="0"/>
    </xf>
    <xf numFmtId="3" fontId="8" fillId="11" borderId="38" xfId="3" applyFill="1" applyBorder="1" applyProtection="1">
      <alignment horizontal="center"/>
      <protection locked="0"/>
    </xf>
    <xf numFmtId="3" fontId="8" fillId="11" borderId="39" xfId="3" applyFill="1" applyBorder="1" applyProtection="1">
      <alignment horizontal="center"/>
      <protection locked="0"/>
    </xf>
    <xf numFmtId="3" fontId="8" fillId="11" borderId="36" xfId="3" applyFill="1" applyBorder="1" applyProtection="1">
      <alignment horizontal="center"/>
      <protection locked="0"/>
    </xf>
    <xf numFmtId="3" fontId="8" fillId="0" borderId="0" xfId="3" applyFill="1" applyBorder="1" applyProtection="1">
      <alignment horizontal="center"/>
      <protection locked="0"/>
    </xf>
    <xf numFmtId="0" fontId="0" fillId="0" borderId="11"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0" xfId="0" applyBorder="1" applyAlignment="1" applyProtection="1">
      <alignment horizontal="center"/>
      <protection locked="0"/>
    </xf>
    <xf numFmtId="0" fontId="0" fillId="14" borderId="41" xfId="0" applyFill="1" applyBorder="1" applyAlignment="1" applyProtection="1">
      <alignment horizontal="center"/>
      <protection locked="0"/>
    </xf>
    <xf numFmtId="0" fontId="0" fillId="14" borderId="42" xfId="0" applyFill="1" applyBorder="1" applyAlignment="1" applyProtection="1">
      <alignment horizontal="center"/>
      <protection locked="0"/>
    </xf>
    <xf numFmtId="0" fontId="0" fillId="14" borderId="43" xfId="0" applyFill="1" applyBorder="1" applyAlignment="1" applyProtection="1">
      <alignment horizontal="center"/>
      <protection locked="0"/>
    </xf>
    <xf numFmtId="0" fontId="0" fillId="14" borderId="44" xfId="0" applyFill="1" applyBorder="1" applyAlignment="1" applyProtection="1">
      <alignment horizontal="center"/>
      <protection locked="0"/>
    </xf>
    <xf numFmtId="0" fontId="4" fillId="0" borderId="11" xfId="0" applyFont="1" applyBorder="1" applyAlignment="1" applyProtection="1">
      <alignment horizontal="center" vertical="center"/>
      <protection locked="0"/>
    </xf>
    <xf numFmtId="0" fontId="4" fillId="17" borderId="45" xfId="0" applyFont="1" applyFill="1" applyBorder="1" applyAlignment="1" applyProtection="1">
      <alignment horizontal="center" vertical="center"/>
      <protection locked="0"/>
    </xf>
    <xf numFmtId="9" fontId="5" fillId="17" borderId="45" xfId="6" applyFont="1" applyFill="1" applyBorder="1" applyProtection="1">
      <alignment horizontal="center" vertical="center"/>
      <protection locked="0"/>
    </xf>
    <xf numFmtId="0" fontId="0" fillId="17" borderId="45" xfId="0" applyFill="1" applyBorder="1" applyAlignment="1" applyProtection="1">
      <alignment horizontal="center"/>
      <protection locked="0"/>
    </xf>
    <xf numFmtId="0" fontId="0" fillId="17" borderId="49" xfId="0" applyFill="1" applyBorder="1" applyAlignment="1" applyProtection="1">
      <alignment horizontal="center"/>
      <protection locked="0"/>
    </xf>
    <xf numFmtId="0" fontId="0" fillId="17" borderId="50" xfId="0" applyFill="1" applyBorder="1" applyAlignment="1" applyProtection="1">
      <alignment horizontal="center"/>
      <protection locked="0"/>
    </xf>
    <xf numFmtId="0" fontId="0" fillId="17" borderId="48" xfId="0" applyFill="1" applyBorder="1" applyAlignment="1" applyProtection="1">
      <alignment horizontal="center"/>
      <protection locked="0"/>
    </xf>
    <xf numFmtId="0" fontId="4" fillId="16" borderId="35" xfId="0" applyFont="1" applyFill="1" applyBorder="1" applyAlignment="1" applyProtection="1">
      <alignment horizontal="center" vertical="center"/>
      <protection locked="0"/>
    </xf>
    <xf numFmtId="0" fontId="2" fillId="0" borderId="0" xfId="2" applyBorder="1" applyProtection="1">
      <alignment horizontal="left" wrapText="1"/>
      <protection locked="0"/>
    </xf>
    <xf numFmtId="0" fontId="0" fillId="0" borderId="15" xfId="0" applyBorder="1" applyAlignment="1" applyProtection="1">
      <alignment horizontal="right" vertical="center"/>
      <protection locked="0"/>
    </xf>
    <xf numFmtId="0" fontId="0" fillId="0" borderId="7" xfId="0" applyBorder="1" applyProtection="1">
      <alignment horizontal="center" vertical="center"/>
      <protection locked="0"/>
    </xf>
    <xf numFmtId="0" fontId="4" fillId="12" borderId="11" xfId="0" applyFont="1" applyFill="1" applyBorder="1" applyAlignment="1" applyProtection="1">
      <alignment horizontal="center" vertical="center"/>
    </xf>
    <xf numFmtId="0" fontId="4" fillId="12" borderId="12" xfId="0" applyFont="1" applyFill="1" applyBorder="1" applyAlignment="1" applyProtection="1">
      <alignment horizontal="center" vertical="center"/>
    </xf>
    <xf numFmtId="9" fontId="54" fillId="12" borderId="11" xfId="6" applyFont="1" applyFill="1" applyBorder="1" applyProtection="1">
      <alignment horizontal="center" vertical="center"/>
    </xf>
    <xf numFmtId="9" fontId="54" fillId="12" borderId="12" xfId="6" applyFont="1" applyFill="1" applyBorder="1" applyProtection="1">
      <alignment horizontal="center" vertical="center"/>
    </xf>
    <xf numFmtId="9" fontId="54" fillId="12" borderId="8" xfId="6" applyFont="1" applyFill="1" applyBorder="1" applyProtection="1">
      <alignment horizontal="center" vertical="center"/>
    </xf>
    <xf numFmtId="0" fontId="4" fillId="0" borderId="11" xfId="0" applyFont="1" applyBorder="1" applyAlignment="1" applyProtection="1">
      <alignment horizontal="center" vertical="center"/>
    </xf>
    <xf numFmtId="0" fontId="4" fillId="16" borderId="35" xfId="0" applyFont="1" applyFill="1" applyBorder="1" applyAlignment="1" applyProtection="1">
      <alignment horizontal="center" vertical="center"/>
    </xf>
    <xf numFmtId="17" fontId="59" fillId="12" borderId="0" xfId="0" applyNumberFormat="1" applyFont="1" applyFill="1">
      <alignment horizontal="center" vertical="center"/>
    </xf>
    <xf numFmtId="0" fontId="59" fillId="12" borderId="0" xfId="0" applyFont="1" applyFill="1">
      <alignment horizontal="center" vertical="center"/>
    </xf>
    <xf numFmtId="0" fontId="60" fillId="11" borderId="0" xfId="0" applyFont="1" applyFill="1">
      <alignment horizontal="center" vertical="center"/>
    </xf>
    <xf numFmtId="0" fontId="61" fillId="19" borderId="0" xfId="0" applyFont="1" applyFill="1">
      <alignment horizontal="center" vertical="center"/>
    </xf>
    <xf numFmtId="0" fontId="39" fillId="18" borderId="0" xfId="0" applyFont="1" applyFill="1" applyAlignment="1">
      <alignment horizontal="left" vertical="center"/>
    </xf>
    <xf numFmtId="0" fontId="59" fillId="18" borderId="0" xfId="19" applyFont="1" applyFill="1" applyAlignment="1">
      <alignment horizontal="left" vertical="center"/>
    </xf>
    <xf numFmtId="0" fontId="61" fillId="19" borderId="0" xfId="0" applyFont="1" applyFill="1" applyAlignment="1">
      <alignment horizontal="left" vertical="center"/>
    </xf>
    <xf numFmtId="0" fontId="44" fillId="18" borderId="0" xfId="19" applyFont="1" applyFill="1">
      <alignment horizontal="center" vertical="center"/>
    </xf>
    <xf numFmtId="0" fontId="44" fillId="18" borderId="0" xfId="19" applyFont="1" applyFill="1" applyAlignment="1">
      <alignment horizontal="left" vertical="center"/>
    </xf>
    <xf numFmtId="0" fontId="47" fillId="8" borderId="26" xfId="20" applyFont="1" applyFill="1" applyBorder="1" applyAlignment="1" applyProtection="1">
      <alignment horizontal="center" vertical="center" wrapText="1"/>
    </xf>
    <xf numFmtId="0" fontId="36" fillId="11" borderId="6" xfId="20" applyFont="1" applyFill="1" applyBorder="1" applyAlignment="1" applyProtection="1">
      <alignment horizontal="center" vertical="center"/>
      <protection locked="0"/>
    </xf>
    <xf numFmtId="0" fontId="64" fillId="0" borderId="0" xfId="19" applyFont="1" applyAlignment="1" applyProtection="1">
      <alignment horizontal="center"/>
      <protection locked="0"/>
    </xf>
    <xf numFmtId="0" fontId="63" fillId="0" borderId="0" xfId="19" applyFont="1" applyAlignment="1" applyProtection="1">
      <alignment horizontal="center"/>
      <protection locked="0"/>
    </xf>
    <xf numFmtId="0" fontId="26" fillId="0" borderId="0" xfId="20"/>
    <xf numFmtId="0" fontId="18" fillId="0" borderId="0" xfId="0" applyFont="1" applyAlignment="1" applyProtection="1">
      <alignment vertical="center" wrapText="1"/>
      <protection locked="0"/>
    </xf>
    <xf numFmtId="0" fontId="65" fillId="0" borderId="0" xfId="0" applyFont="1" applyAlignment="1" applyProtection="1">
      <alignment horizontal="left" vertical="center"/>
      <protection locked="0"/>
    </xf>
    <xf numFmtId="0" fontId="38" fillId="2" borderId="4" xfId="14" applyFont="1" applyProtection="1">
      <alignment horizontal="center"/>
      <protection locked="0"/>
    </xf>
    <xf numFmtId="0" fontId="68" fillId="0" borderId="5" xfId="5" applyFont="1" applyBorder="1" applyAlignment="1" applyProtection="1">
      <alignment horizontal="left" vertical="center" wrapText="1"/>
      <protection locked="0"/>
    </xf>
    <xf numFmtId="0" fontId="24" fillId="0" borderId="0" xfId="22" applyFont="1" applyBorder="1" applyProtection="1">
      <alignment horizontal="center" vertical="center"/>
      <protection locked="0"/>
    </xf>
    <xf numFmtId="0" fontId="38" fillId="24" borderId="51" xfId="16" applyFont="1" applyFill="1" applyBorder="1" applyProtection="1">
      <alignment horizontal="center"/>
      <protection locked="0"/>
    </xf>
    <xf numFmtId="0" fontId="38" fillId="25" borderId="3" xfId="18" applyFont="1" applyFill="1" applyProtection="1">
      <alignment horizontal="center"/>
      <protection locked="0"/>
    </xf>
    <xf numFmtId="0" fontId="21" fillId="0" borderId="0" xfId="22" applyFont="1" applyBorder="1" applyAlignment="1" applyProtection="1">
      <alignment horizontal="right" vertical="center"/>
      <protection locked="0"/>
    </xf>
    <xf numFmtId="0" fontId="24" fillId="0" borderId="0" xfId="22" applyFont="1" applyBorder="1" applyAlignment="1" applyProtection="1">
      <alignment vertical="center"/>
      <protection locked="0"/>
    </xf>
    <xf numFmtId="0" fontId="9" fillId="0" borderId="0" xfId="22" applyBorder="1" applyAlignment="1" applyProtection="1">
      <alignment vertical="center"/>
      <protection locked="0"/>
    </xf>
    <xf numFmtId="0" fontId="70" fillId="0" borderId="5" xfId="5" applyFont="1" applyBorder="1" applyAlignment="1" applyProtection="1">
      <alignment horizontal="left" vertical="center" wrapText="1"/>
      <protection locked="0"/>
    </xf>
    <xf numFmtId="0" fontId="73" fillId="20" borderId="0" xfId="0" applyFont="1" applyFill="1">
      <alignment horizontal="center" vertical="center"/>
    </xf>
    <xf numFmtId="0" fontId="74" fillId="21" borderId="0" xfId="0" applyFont="1" applyFill="1">
      <alignment horizontal="center" vertical="center"/>
    </xf>
    <xf numFmtId="0" fontId="72" fillId="27" borderId="9" xfId="0"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center" vertical="center"/>
    </xf>
    <xf numFmtId="0" fontId="74" fillId="0" borderId="0" xfId="0" applyFont="1">
      <alignment horizontal="center" vertical="center"/>
    </xf>
    <xf numFmtId="0" fontId="26" fillId="23" borderId="51" xfId="15" applyFont="1" applyFill="1" applyBorder="1" applyProtection="1">
      <alignment horizontal="center"/>
      <protection locked="0"/>
    </xf>
    <xf numFmtId="0" fontId="26" fillId="10" borderId="51" xfId="17" applyFont="1" applyFill="1" applyBorder="1" applyProtection="1">
      <alignment horizontal="center"/>
      <protection locked="0"/>
    </xf>
    <xf numFmtId="0" fontId="68" fillId="0" borderId="0" xfId="5" applyFont="1" applyBorder="1" applyAlignment="1" applyProtection="1">
      <alignment horizontal="left" vertical="center"/>
      <protection locked="0"/>
    </xf>
    <xf numFmtId="0" fontId="70" fillId="0" borderId="5" xfId="5" applyFont="1" applyBorder="1" applyAlignment="1" applyProtection="1">
      <alignment horizontal="left" vertical="center" wrapText="1"/>
      <protection locked="0"/>
    </xf>
    <xf numFmtId="14" fontId="74" fillId="21" borderId="0" xfId="0" applyNumberFormat="1" applyFont="1" applyFill="1">
      <alignment horizontal="center" vertical="center"/>
    </xf>
    <xf numFmtId="0" fontId="29" fillId="0" borderId="0" xfId="20" applyFont="1" applyBorder="1" applyAlignment="1" applyProtection="1">
      <protection locked="0"/>
    </xf>
    <xf numFmtId="0" fontId="29" fillId="0" borderId="0" xfId="20" applyFont="1" applyBorder="1" applyAlignment="1"/>
    <xf numFmtId="0" fontId="4" fillId="0" borderId="11" xfId="0" applyFont="1" applyFill="1" applyBorder="1" applyAlignment="1" applyProtection="1">
      <alignment horizontal="center" vertical="center"/>
    </xf>
    <xf numFmtId="0" fontId="4" fillId="0" borderId="11" xfId="0" applyFont="1" applyFill="1" applyBorder="1" applyAlignment="1" applyProtection="1">
      <alignment horizontal="center" vertical="center"/>
      <protection locked="0"/>
    </xf>
    <xf numFmtId="0" fontId="75" fillId="0" borderId="11" xfId="0" applyFont="1" applyBorder="1" applyAlignment="1" applyProtection="1">
      <alignment horizontal="center"/>
      <protection locked="0"/>
    </xf>
    <xf numFmtId="0" fontId="38" fillId="15" borderId="0" xfId="20" applyFont="1" applyFill="1"/>
    <xf numFmtId="0" fontId="67" fillId="15" borderId="0" xfId="20" applyFont="1" applyFill="1"/>
    <xf numFmtId="0" fontId="40" fillId="0" borderId="24" xfId="20" applyFont="1" applyBorder="1" applyAlignment="1">
      <alignment vertical="center" wrapText="1"/>
    </xf>
    <xf numFmtId="0" fontId="29" fillId="0" borderId="25" xfId="20" applyFont="1" applyBorder="1" applyAlignment="1"/>
    <xf numFmtId="0" fontId="29" fillId="0" borderId="24" xfId="20" applyFont="1" applyBorder="1" applyAlignment="1"/>
    <xf numFmtId="0" fontId="33" fillId="0" borderId="0" xfId="20" applyFont="1" applyFill="1" applyAlignment="1"/>
    <xf numFmtId="0" fontId="26" fillId="0" borderId="0" xfId="20" applyFill="1"/>
    <xf numFmtId="0" fontId="26" fillId="0" borderId="0" xfId="20" applyFill="1" applyBorder="1"/>
    <xf numFmtId="0" fontId="29" fillId="0" borderId="0" xfId="20" applyFont="1" applyFill="1" applyAlignment="1">
      <alignment vertical="center" wrapText="1"/>
    </xf>
    <xf numFmtId="0" fontId="29" fillId="0" borderId="24" xfId="20" applyFont="1" applyFill="1" applyBorder="1" applyAlignment="1">
      <alignment vertical="center" wrapText="1"/>
    </xf>
    <xf numFmtId="0" fontId="29" fillId="0" borderId="25" xfId="20" applyFont="1" applyFill="1" applyBorder="1" applyAlignment="1"/>
    <xf numFmtId="0" fontId="26" fillId="22" borderId="0" xfId="20" applyFill="1" applyAlignment="1">
      <alignment horizontal="center" vertical="center"/>
    </xf>
    <xf numFmtId="0" fontId="26" fillId="0" borderId="0" xfId="20" applyAlignment="1">
      <alignment horizontal="center"/>
    </xf>
    <xf numFmtId="0" fontId="29" fillId="0" borderId="24" xfId="20" applyFont="1" applyBorder="1" applyAlignment="1">
      <alignment horizontal="center" vertical="center" wrapText="1"/>
    </xf>
    <xf numFmtId="0" fontId="67" fillId="15" borderId="0" xfId="20" applyFont="1" applyFill="1" applyAlignment="1">
      <alignment horizontal="left"/>
    </xf>
    <xf numFmtId="0" fontId="26" fillId="0" borderId="0" xfId="20" applyAlignment="1" applyProtection="1">
      <alignment horizontal="left"/>
      <protection locked="0"/>
    </xf>
    <xf numFmtId="0" fontId="26" fillId="0" borderId="0" xfId="20" applyProtection="1">
      <protection locked="0"/>
    </xf>
    <xf numFmtId="0" fontId="26" fillId="0" borderId="0" xfId="20" applyBorder="1" applyAlignment="1" applyProtection="1">
      <alignment horizontal="center" vertical="center" wrapText="1"/>
      <protection locked="0"/>
    </xf>
    <xf numFmtId="0" fontId="29" fillId="0" borderId="0" xfId="20" applyFont="1" applyBorder="1" applyProtection="1">
      <protection locked="0"/>
    </xf>
    <xf numFmtId="0" fontId="26" fillId="0" borderId="0" xfId="20" applyBorder="1" applyAlignment="1" applyProtection="1">
      <alignment horizontal="center" vertical="center"/>
      <protection locked="0"/>
    </xf>
    <xf numFmtId="0" fontId="48" fillId="14" borderId="6" xfId="20" applyFont="1" applyFill="1" applyBorder="1" applyAlignment="1" applyProtection="1">
      <alignment horizontal="center" vertical="center"/>
      <protection locked="0"/>
    </xf>
    <xf numFmtId="0" fontId="18" fillId="0" borderId="0" xfId="0" applyFont="1" applyAlignment="1" applyProtection="1">
      <alignment horizontal="left" vertical="center" wrapText="1"/>
      <protection locked="0"/>
    </xf>
    <xf numFmtId="0" fontId="0" fillId="0" borderId="0" xfId="0" applyAlignment="1" applyProtection="1">
      <alignment horizontal="center" vertical="center"/>
      <protection locked="0"/>
    </xf>
    <xf numFmtId="0" fontId="0" fillId="0" borderId="0" xfId="0" applyAlignment="1" applyProtection="1">
      <alignment horizontal="center" wrapText="1"/>
      <protection locked="0"/>
    </xf>
    <xf numFmtId="0" fontId="0" fillId="0" borderId="0" xfId="0" applyFill="1" applyBorder="1" applyAlignment="1" applyProtection="1">
      <alignment horizontal="left" vertical="center" wrapText="1"/>
      <protection locked="0"/>
    </xf>
    <xf numFmtId="0" fontId="0" fillId="0" borderId="0" xfId="0" applyAlignment="1" applyProtection="1">
      <alignment vertical="center" wrapText="1"/>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left" vertical="center"/>
      <protection locked="0"/>
    </xf>
    <xf numFmtId="0" fontId="26" fillId="0" borderId="0" xfId="20" applyAlignment="1">
      <alignment vertical="center"/>
    </xf>
    <xf numFmtId="0" fontId="78" fillId="0" borderId="0" xfId="20" applyFont="1" applyAlignment="1">
      <alignment horizontal="center" vertical="top" wrapText="1"/>
    </xf>
    <xf numFmtId="0" fontId="26" fillId="0" borderId="0" xfId="20" applyAlignment="1">
      <alignment vertical="top"/>
    </xf>
    <xf numFmtId="0" fontId="26" fillId="0" borderId="0" xfId="20" applyAlignment="1">
      <alignment horizontal="left" vertical="top"/>
    </xf>
    <xf numFmtId="0" fontId="26" fillId="0" borderId="0" xfId="20" applyAlignment="1">
      <alignment wrapText="1"/>
    </xf>
    <xf numFmtId="0" fontId="26" fillId="0" borderId="0" xfId="20" applyAlignment="1">
      <alignment vertical="top" wrapText="1"/>
    </xf>
    <xf numFmtId="0" fontId="26" fillId="0" borderId="0" xfId="20" applyAlignment="1">
      <alignment horizontal="left" vertical="center" wrapText="1"/>
    </xf>
    <xf numFmtId="0" fontId="71" fillId="0" borderId="0" xfId="29" applyAlignment="1">
      <alignment vertical="center" wrapText="1"/>
    </xf>
    <xf numFmtId="0" fontId="79" fillId="0" borderId="0" xfId="20" applyFont="1"/>
    <xf numFmtId="0" fontId="38" fillId="0" borderId="58" xfId="20" applyFont="1" applyBorder="1" applyAlignment="1">
      <alignment horizontal="center" vertical="center"/>
    </xf>
    <xf numFmtId="0" fontId="37" fillId="0" borderId="0" xfId="20" applyFont="1"/>
    <xf numFmtId="0" fontId="38" fillId="0" borderId="61" xfId="20" applyFont="1" applyBorder="1" applyAlignment="1">
      <alignment horizontal="center" vertical="center"/>
    </xf>
    <xf numFmtId="0" fontId="26" fillId="0" borderId="0" xfId="20" applyAlignment="1">
      <alignment vertical="center" wrapText="1"/>
    </xf>
    <xf numFmtId="0" fontId="38" fillId="0" borderId="61" xfId="20" applyFont="1" applyBorder="1" applyAlignment="1">
      <alignment horizontal="center" vertical="center" wrapText="1"/>
    </xf>
    <xf numFmtId="0" fontId="38" fillId="0" borderId="71" xfId="20" applyFont="1" applyBorder="1" applyAlignment="1">
      <alignment horizontal="center" vertical="center" wrapText="1"/>
    </xf>
    <xf numFmtId="0" fontId="57" fillId="14" borderId="73" xfId="20" applyFont="1" applyFill="1" applyBorder="1"/>
    <xf numFmtId="0" fontId="57" fillId="14" borderId="41" xfId="20" applyFont="1" applyFill="1" applyBorder="1" applyAlignment="1">
      <alignment horizontal="center"/>
    </xf>
    <xf numFmtId="0" fontId="57" fillId="14" borderId="75" xfId="20" applyFont="1" applyFill="1" applyBorder="1" applyAlignment="1">
      <alignment horizontal="center" vertical="center"/>
    </xf>
    <xf numFmtId="166" fontId="29" fillId="0" borderId="29" xfId="20" applyNumberFormat="1" applyFont="1" applyBorder="1" applyAlignment="1">
      <alignment horizontal="center" vertical="center"/>
    </xf>
    <xf numFmtId="0" fontId="40" fillId="0" borderId="77" xfId="20" applyFont="1" applyBorder="1" applyAlignment="1">
      <alignment horizontal="center" vertical="center"/>
    </xf>
    <xf numFmtId="0" fontId="40" fillId="0" borderId="79" xfId="20" applyFont="1" applyBorder="1" applyAlignment="1">
      <alignment horizontal="center" vertical="center"/>
    </xf>
    <xf numFmtId="0" fontId="29" fillId="0" borderId="29" xfId="20" applyFont="1" applyBorder="1" applyAlignment="1">
      <alignment horizontal="center" vertical="center"/>
    </xf>
    <xf numFmtId="0" fontId="29" fillId="0" borderId="0" xfId="20" applyFont="1" applyAlignment="1">
      <alignment horizontal="center" vertical="center"/>
    </xf>
    <xf numFmtId="0" fontId="29" fillId="0" borderId="81" xfId="20" applyFont="1" applyBorder="1" applyAlignment="1">
      <alignment horizontal="center" vertical="center"/>
    </xf>
    <xf numFmtId="0" fontId="29" fillId="0" borderId="82" xfId="20" applyFont="1" applyBorder="1" applyAlignment="1">
      <alignment horizontal="center" vertical="center"/>
    </xf>
    <xf numFmtId="0" fontId="40" fillId="0" borderId="84" xfId="20" applyFont="1" applyBorder="1" applyAlignment="1">
      <alignment horizontal="center" vertical="center"/>
    </xf>
    <xf numFmtId="0" fontId="40" fillId="0" borderId="86" xfId="20" applyFont="1" applyBorder="1"/>
    <xf numFmtId="0" fontId="29" fillId="0" borderId="87" xfId="20" applyFont="1" applyBorder="1"/>
    <xf numFmtId="0" fontId="29" fillId="0" borderId="9" xfId="20" applyFont="1" applyBorder="1" applyAlignment="1">
      <alignment horizontal="center" vertical="center"/>
    </xf>
    <xf numFmtId="0" fontId="29" fillId="0" borderId="9" xfId="20" applyFont="1" applyBorder="1"/>
    <xf numFmtId="0" fontId="29" fillId="0" borderId="19" xfId="20" applyFont="1" applyBorder="1"/>
    <xf numFmtId="0" fontId="29" fillId="0" borderId="94" xfId="20" applyFont="1" applyBorder="1"/>
    <xf numFmtId="0" fontId="29" fillId="0" borderId="84" xfId="20" applyFont="1" applyBorder="1" applyAlignment="1">
      <alignment horizontal="center" vertical="center"/>
    </xf>
    <xf numFmtId="0" fontId="26" fillId="0" borderId="9" xfId="20" applyBorder="1"/>
    <xf numFmtId="0" fontId="26" fillId="0" borderId="79" xfId="20" applyBorder="1" applyAlignment="1">
      <alignment horizontal="center" vertical="center"/>
    </xf>
    <xf numFmtId="0" fontId="26" fillId="0" borderId="97" xfId="20" applyBorder="1"/>
    <xf numFmtId="0" fontId="26" fillId="0" borderId="99" xfId="20" applyBorder="1" applyAlignment="1">
      <alignment horizontal="center" vertical="center"/>
    </xf>
    <xf numFmtId="0" fontId="40" fillId="0" borderId="0" xfId="20" applyFont="1" applyBorder="1" applyAlignment="1" applyProtection="1">
      <alignment horizontal="right" vertical="center"/>
      <protection locked="0"/>
    </xf>
    <xf numFmtId="0" fontId="38" fillId="0" borderId="0" xfId="20" applyFont="1" applyAlignment="1" applyProtection="1">
      <alignment horizontal="center" vertical="center"/>
      <protection locked="0"/>
    </xf>
    <xf numFmtId="0" fontId="83" fillId="30" borderId="105" xfId="22" applyFont="1" applyFill="1" applyBorder="1" applyAlignment="1" applyProtection="1">
      <alignment horizontal="center"/>
      <protection locked="0"/>
    </xf>
    <xf numFmtId="0" fontId="84" fillId="0" borderId="0" xfId="28" applyFont="1" applyAlignment="1" applyProtection="1">
      <alignment horizontal="center" wrapText="1"/>
      <protection locked="0"/>
    </xf>
    <xf numFmtId="0" fontId="26" fillId="0" borderId="106" xfId="20" applyBorder="1" applyProtection="1">
      <protection locked="0"/>
    </xf>
    <xf numFmtId="0" fontId="26" fillId="0" borderId="108" xfId="20" applyBorder="1" applyProtection="1">
      <protection locked="0"/>
    </xf>
    <xf numFmtId="0" fontId="27" fillId="0" borderId="109" xfId="20" applyFont="1" applyBorder="1" applyProtection="1">
      <protection locked="0"/>
    </xf>
    <xf numFmtId="0" fontId="26" fillId="0" borderId="110" xfId="20" applyBorder="1" applyProtection="1">
      <protection locked="0"/>
    </xf>
    <xf numFmtId="0" fontId="35" fillId="0" borderId="109" xfId="20" applyFont="1" applyBorder="1" applyAlignment="1" applyProtection="1">
      <protection locked="0"/>
    </xf>
    <xf numFmtId="0" fontId="35" fillId="0" borderId="109" xfId="20" applyFont="1" applyBorder="1" applyAlignment="1" applyProtection="1">
      <alignment horizontal="center"/>
      <protection locked="0"/>
    </xf>
    <xf numFmtId="0" fontId="26" fillId="0" borderId="109" xfId="20" applyBorder="1" applyProtection="1">
      <protection locked="0"/>
    </xf>
    <xf numFmtId="0" fontId="28" fillId="0" borderId="109" xfId="20" applyFont="1" applyBorder="1" applyAlignment="1" applyProtection="1">
      <alignment horizontal="center"/>
      <protection locked="0"/>
    </xf>
    <xf numFmtId="0" fontId="36" fillId="0" borderId="109" xfId="20" applyFont="1" applyBorder="1" applyProtection="1">
      <protection locked="0"/>
    </xf>
    <xf numFmtId="0" fontId="36" fillId="0" borderId="109" xfId="20" applyFont="1" applyBorder="1" applyAlignment="1" applyProtection="1">
      <alignment horizontal="left"/>
      <protection locked="0"/>
    </xf>
    <xf numFmtId="0" fontId="31" fillId="0" borderId="0" xfId="20" applyFont="1" applyFill="1" applyBorder="1" applyAlignment="1" applyProtection="1">
      <alignment horizontal="center"/>
      <protection locked="0"/>
    </xf>
    <xf numFmtId="0" fontId="31" fillId="0" borderId="110" xfId="20" applyFont="1" applyFill="1" applyBorder="1" applyAlignment="1" applyProtection="1">
      <alignment horizontal="center"/>
      <protection locked="0"/>
    </xf>
    <xf numFmtId="0" fontId="30" fillId="0" borderId="109" xfId="20" applyFont="1" applyBorder="1" applyAlignment="1" applyProtection="1">
      <alignment vertical="center"/>
      <protection locked="0"/>
    </xf>
    <xf numFmtId="0" fontId="30" fillId="0" borderId="111" xfId="20" applyFont="1" applyBorder="1" applyAlignment="1" applyProtection="1">
      <alignment vertical="center"/>
      <protection locked="0"/>
    </xf>
    <xf numFmtId="0" fontId="26" fillId="0" borderId="112" xfId="20" applyBorder="1" applyAlignment="1" applyProtection="1">
      <alignment horizontal="left" vertical="center"/>
      <protection locked="0"/>
    </xf>
    <xf numFmtId="0" fontId="26" fillId="0" borderId="112" xfId="20" applyBorder="1" applyAlignment="1" applyProtection="1">
      <alignment vertical="center"/>
      <protection locked="0"/>
    </xf>
    <xf numFmtId="0" fontId="0" fillId="0" borderId="112" xfId="0" applyBorder="1" applyAlignment="1" applyProtection="1">
      <alignment horizontal="center" vertical="center"/>
      <protection locked="0"/>
    </xf>
    <xf numFmtId="0" fontId="0" fillId="0" borderId="113" xfId="0" applyBorder="1" applyAlignment="1" applyProtection="1">
      <alignment horizontal="center" vertical="center"/>
      <protection locked="0"/>
    </xf>
    <xf numFmtId="0" fontId="26" fillId="0" borderId="107" xfId="20" applyBorder="1" applyProtection="1">
      <protection locked="0"/>
    </xf>
    <xf numFmtId="0" fontId="36" fillId="11" borderId="116" xfId="20" applyFont="1" applyFill="1" applyBorder="1" applyAlignment="1" applyProtection="1">
      <alignment horizontal="center" vertical="center" wrapText="1"/>
      <protection locked="0"/>
    </xf>
    <xf numFmtId="0" fontId="30" fillId="11" borderId="116" xfId="20" applyFont="1" applyFill="1" applyBorder="1" applyAlignment="1" applyProtection="1">
      <alignment horizontal="center" vertical="center" wrapText="1"/>
      <protection locked="0"/>
    </xf>
    <xf numFmtId="0" fontId="36" fillId="11" borderId="117" xfId="20" applyFont="1" applyFill="1" applyBorder="1" applyAlignment="1" applyProtection="1">
      <alignment horizontal="center" vertical="center"/>
      <protection locked="0"/>
    </xf>
    <xf numFmtId="0" fontId="26" fillId="8" borderId="6" xfId="20" applyFill="1" applyBorder="1" applyAlignment="1" applyProtection="1">
      <alignment horizontal="center" vertical="center" wrapText="1"/>
      <protection locked="0"/>
    </xf>
    <xf numFmtId="0" fontId="29" fillId="11" borderId="34" xfId="20" applyFont="1" applyFill="1" applyBorder="1" applyAlignment="1" applyProtection="1">
      <alignment horizontal="center" vertical="center"/>
    </xf>
    <xf numFmtId="0" fontId="26" fillId="11" borderId="104" xfId="20" applyFill="1" applyBorder="1" applyAlignment="1" applyProtection="1">
      <alignment horizontal="center" vertical="center"/>
    </xf>
    <xf numFmtId="0" fontId="40" fillId="0" borderId="6" xfId="20" applyFont="1" applyBorder="1" applyAlignment="1" applyProtection="1">
      <alignment horizontal="center" vertical="center"/>
      <protection locked="0"/>
    </xf>
    <xf numFmtId="0" fontId="26" fillId="13" borderId="6" xfId="20" applyFill="1" applyBorder="1" applyAlignment="1" applyProtection="1">
      <alignment horizontal="center" vertical="center"/>
    </xf>
    <xf numFmtId="0" fontId="29" fillId="14" borderId="34" xfId="20" applyFont="1" applyFill="1" applyBorder="1" applyAlignment="1" applyProtection="1">
      <alignment horizontal="center" vertical="center"/>
    </xf>
    <xf numFmtId="0" fontId="26" fillId="14" borderId="121" xfId="20" applyFill="1" applyBorder="1" applyAlignment="1" applyProtection="1">
      <alignment horizontal="center"/>
    </xf>
    <xf numFmtId="0" fontId="26" fillId="0" borderId="0" xfId="20" applyBorder="1" applyAlignment="1" applyProtection="1">
      <alignment horizontal="center"/>
      <protection locked="0"/>
    </xf>
    <xf numFmtId="0" fontId="29" fillId="8" borderId="6" xfId="20" applyFont="1" applyFill="1" applyBorder="1" applyAlignment="1" applyProtection="1">
      <protection locked="0"/>
    </xf>
    <xf numFmtId="0" fontId="26" fillId="8" borderId="26" xfId="20" applyFill="1" applyBorder="1" applyAlignment="1" applyProtection="1">
      <alignment horizontal="center" vertical="center"/>
      <protection locked="0"/>
    </xf>
    <xf numFmtId="0" fontId="26" fillId="8" borderId="6" xfId="20" applyFill="1" applyBorder="1" applyAlignment="1" applyProtection="1">
      <alignment horizontal="center" vertical="center"/>
      <protection locked="0"/>
    </xf>
    <xf numFmtId="0" fontId="26" fillId="8" borderId="26" xfId="20" applyFill="1" applyBorder="1" applyAlignment="1" applyProtection="1">
      <alignment vertical="center"/>
      <protection locked="0"/>
    </xf>
    <xf numFmtId="0" fontId="31" fillId="8" borderId="26" xfId="20" applyFont="1" applyFill="1" applyBorder="1" applyAlignment="1" applyProtection="1">
      <alignment horizontal="center" vertical="center" wrapText="1"/>
      <protection locked="0"/>
    </xf>
    <xf numFmtId="0" fontId="38" fillId="8" borderId="26" xfId="20" applyFont="1" applyFill="1" applyBorder="1" applyAlignment="1" applyProtection="1">
      <alignment horizontal="center" vertical="center"/>
      <protection locked="0"/>
    </xf>
    <xf numFmtId="0" fontId="26" fillId="8" borderId="6" xfId="20" applyFill="1" applyBorder="1" applyProtection="1">
      <protection locked="0"/>
    </xf>
    <xf numFmtId="0" fontId="38" fillId="8" borderId="6" xfId="20" applyFont="1" applyFill="1" applyBorder="1" applyAlignment="1" applyProtection="1">
      <alignment horizontal="center"/>
      <protection locked="0"/>
    </xf>
    <xf numFmtId="0" fontId="82" fillId="29" borderId="104" xfId="22" applyFont="1" applyFill="1" applyBorder="1" applyAlignment="1" applyProtection="1">
      <alignment horizontal="center"/>
    </xf>
    <xf numFmtId="0" fontId="43" fillId="8" borderId="6" xfId="19" applyFont="1" applyFill="1" applyBorder="1" applyAlignment="1" applyProtection="1">
      <alignment horizontal="center" vertical="center" wrapText="1"/>
    </xf>
    <xf numFmtId="0" fontId="44" fillId="8" borderId="6" xfId="19" applyFont="1" applyFill="1" applyBorder="1" applyAlignment="1" applyProtection="1">
      <alignment horizontal="center" vertical="center" wrapText="1"/>
    </xf>
    <xf numFmtId="0" fontId="15" fillId="8" borderId="6" xfId="19" applyFill="1" applyBorder="1" applyAlignment="1" applyProtection="1">
      <alignment horizontal="center" vertical="center"/>
    </xf>
    <xf numFmtId="0" fontId="15" fillId="8" borderId="6" xfId="19" applyFill="1" applyBorder="1" applyAlignment="1" applyProtection="1">
      <alignment horizontal="center"/>
    </xf>
    <xf numFmtId="0" fontId="4" fillId="13" borderId="11" xfId="0" applyFont="1" applyFill="1" applyBorder="1" applyAlignment="1" applyProtection="1">
      <alignment horizontal="center" vertical="center"/>
    </xf>
    <xf numFmtId="9" fontId="55" fillId="13" borderId="11" xfId="6" applyFont="1" applyFill="1" applyBorder="1" applyProtection="1">
      <alignment horizontal="center" vertical="center"/>
    </xf>
    <xf numFmtId="9" fontId="17" fillId="32" borderId="35" xfId="6" applyFont="1" applyFill="1" applyBorder="1" applyProtection="1">
      <alignment horizontal="center" vertical="center"/>
    </xf>
    <xf numFmtId="0" fontId="2" fillId="0" borderId="0" xfId="2" applyProtection="1">
      <alignment horizontal="left" wrapText="1"/>
    </xf>
    <xf numFmtId="0" fontId="4" fillId="32" borderId="35" xfId="0" applyFont="1" applyFill="1" applyBorder="1" applyAlignment="1" applyProtection="1">
      <alignment horizontal="center" vertical="center"/>
    </xf>
    <xf numFmtId="0" fontId="4" fillId="0" borderId="129" xfId="0" applyFont="1" applyBorder="1" applyAlignment="1" applyProtection="1">
      <alignment horizontal="center" vertical="center"/>
    </xf>
    <xf numFmtId="0" fontId="4" fillId="0" borderId="130" xfId="0" applyFont="1" applyBorder="1" applyAlignment="1" applyProtection="1">
      <alignment horizontal="center" vertical="center"/>
      <protection locked="0"/>
    </xf>
    <xf numFmtId="0" fontId="4" fillId="13" borderId="130" xfId="0" applyFont="1" applyFill="1" applyBorder="1" applyAlignment="1" applyProtection="1">
      <alignment horizontal="center" vertical="center"/>
    </xf>
    <xf numFmtId="0" fontId="4" fillId="13" borderId="129" xfId="0" applyFont="1" applyFill="1" applyBorder="1" applyAlignment="1" applyProtection="1">
      <alignment horizontal="center" vertical="center"/>
    </xf>
    <xf numFmtId="9" fontId="55" fillId="13" borderId="130" xfId="6" applyFont="1" applyFill="1" applyBorder="1" applyProtection="1">
      <alignment horizontal="center" vertical="center"/>
    </xf>
    <xf numFmtId="0" fontId="4" fillId="16" borderId="129" xfId="0" applyFont="1" applyFill="1" applyBorder="1" applyAlignment="1" applyProtection="1">
      <alignment horizontal="center" vertical="center"/>
    </xf>
    <xf numFmtId="0" fontId="4" fillId="16" borderId="129" xfId="0" applyFont="1" applyFill="1" applyBorder="1" applyAlignment="1" applyProtection="1">
      <alignment horizontal="center" vertical="center"/>
      <protection locked="0"/>
    </xf>
    <xf numFmtId="0" fontId="4" fillId="32" borderId="129" xfId="0" applyFont="1" applyFill="1" applyBorder="1" applyAlignment="1" applyProtection="1">
      <alignment horizontal="center" vertical="center"/>
    </xf>
    <xf numFmtId="9" fontId="17" fillId="32" borderId="129" xfId="6" applyFont="1" applyFill="1" applyBorder="1" applyProtection="1">
      <alignment horizontal="center" vertical="center"/>
    </xf>
    <xf numFmtId="0" fontId="0" fillId="0" borderId="129" xfId="0" applyBorder="1" applyAlignment="1" applyProtection="1">
      <alignment horizontal="center"/>
      <protection locked="0"/>
    </xf>
    <xf numFmtId="0" fontId="0" fillId="0" borderId="136" xfId="0" applyBorder="1" applyAlignment="1" applyProtection="1">
      <alignment horizontal="center"/>
      <protection locked="0"/>
    </xf>
    <xf numFmtId="0" fontId="0" fillId="0" borderId="137" xfId="0" applyBorder="1" applyAlignment="1" applyProtection="1">
      <alignment horizontal="center"/>
      <protection locked="0"/>
    </xf>
    <xf numFmtId="0" fontId="0" fillId="0" borderId="138" xfId="0" applyBorder="1" applyAlignment="1" applyProtection="1">
      <alignment horizontal="center"/>
      <protection locked="0"/>
    </xf>
    <xf numFmtId="3" fontId="8" fillId="33" borderId="0" xfId="3" applyFill="1" applyBorder="1" applyProtection="1">
      <alignment horizontal="center"/>
      <protection locked="0"/>
    </xf>
    <xf numFmtId="0" fontId="0" fillId="33" borderId="40" xfId="0" applyFill="1" applyBorder="1" applyAlignment="1" applyProtection="1">
      <alignment horizontal="center"/>
      <protection locked="0"/>
    </xf>
    <xf numFmtId="0" fontId="0" fillId="33" borderId="0" xfId="0" applyFill="1" applyAlignment="1" applyProtection="1">
      <alignment horizontal="center"/>
      <protection locked="0"/>
    </xf>
    <xf numFmtId="0" fontId="0" fillId="33" borderId="0" xfId="0" applyFill="1" applyBorder="1" applyAlignment="1" applyProtection="1">
      <alignment horizontal="center"/>
      <protection locked="0"/>
    </xf>
    <xf numFmtId="0" fontId="88" fillId="11" borderId="122" xfId="9" applyFont="1" applyFill="1" applyBorder="1" applyProtection="1">
      <alignment vertical="center"/>
      <protection locked="0"/>
    </xf>
    <xf numFmtId="17" fontId="8" fillId="0" borderId="0" xfId="11" applyNumberFormat="1" applyAlignment="1" applyProtection="1">
      <alignment horizontal="center" textRotation="75"/>
      <protection locked="0"/>
    </xf>
    <xf numFmtId="17" fontId="8" fillId="0" borderId="0" xfId="11" applyNumberFormat="1" applyBorder="1" applyAlignment="1" applyProtection="1">
      <alignment horizontal="center" textRotation="75"/>
      <protection locked="0"/>
    </xf>
    <xf numFmtId="17" fontId="8" fillId="0" borderId="0" xfId="11" applyNumberFormat="1" applyAlignment="1" applyProtection="1">
      <alignment horizontal="center" vertical="center"/>
      <protection locked="0"/>
    </xf>
    <xf numFmtId="0" fontId="41" fillId="0" borderId="0" xfId="5" applyFont="1" applyBorder="1" applyAlignment="1" applyProtection="1">
      <alignment horizontal="left" vertical="top" wrapText="1"/>
      <protection locked="0"/>
    </xf>
    <xf numFmtId="0" fontId="25" fillId="26" borderId="101" xfId="22" applyFont="1" applyFill="1" applyBorder="1" applyProtection="1">
      <alignment horizontal="center" vertical="center"/>
      <protection locked="0"/>
    </xf>
    <xf numFmtId="0" fontId="78" fillId="0" borderId="0" xfId="20" applyFont="1" applyAlignment="1">
      <alignment horizontal="center" vertical="center" wrapText="1"/>
    </xf>
    <xf numFmtId="0" fontId="33" fillId="0" borderId="0" xfId="20" applyFont="1" applyFill="1" applyAlignment="1">
      <alignment horizontal="center"/>
    </xf>
    <xf numFmtId="0" fontId="15" fillId="0" borderId="0" xfId="19" applyAlignment="1">
      <alignment horizontal="left" vertical="center" wrapText="1"/>
    </xf>
    <xf numFmtId="0" fontId="38" fillId="0" borderId="0" xfId="20" applyFont="1" applyAlignment="1">
      <alignment horizontal="left" vertical="top" wrapText="1"/>
    </xf>
    <xf numFmtId="0" fontId="26" fillId="0" borderId="0" xfId="20" applyAlignment="1">
      <alignment horizontal="left" vertical="top" wrapText="1"/>
    </xf>
    <xf numFmtId="0" fontId="37" fillId="14" borderId="0" xfId="20" applyFont="1" applyFill="1" applyAlignment="1">
      <alignment horizontal="center" vertical="center"/>
    </xf>
    <xf numFmtId="0" fontId="37" fillId="14" borderId="0" xfId="20" applyFont="1" applyFill="1" applyAlignment="1">
      <alignment horizontal="center" vertical="center" wrapText="1"/>
    </xf>
    <xf numFmtId="0" fontId="38" fillId="0" borderId="0" xfId="20" applyFont="1" applyAlignment="1">
      <alignment horizontal="left" vertical="top"/>
    </xf>
    <xf numFmtId="0" fontId="26" fillId="0" borderId="0" xfId="20" applyAlignment="1">
      <alignment horizontal="left" vertical="center" wrapText="1"/>
    </xf>
    <xf numFmtId="0" fontId="38" fillId="0" borderId="100" xfId="20" applyFont="1" applyBorder="1" applyAlignment="1">
      <alignment horizontal="left" vertical="center"/>
    </xf>
    <xf numFmtId="0" fontId="38" fillId="0" borderId="55" xfId="20" applyFont="1" applyBorder="1" applyAlignment="1">
      <alignment horizontal="left" vertical="center"/>
    </xf>
    <xf numFmtId="0" fontId="38" fillId="0" borderId="101" xfId="20" applyFont="1" applyBorder="1" applyAlignment="1">
      <alignment horizontal="left" vertical="center"/>
    </xf>
    <xf numFmtId="0" fontId="38" fillId="0" borderId="102" xfId="20" applyFont="1" applyBorder="1" applyAlignment="1">
      <alignment horizontal="left" vertical="center" wrapText="1"/>
    </xf>
    <xf numFmtId="0" fontId="38" fillId="0" borderId="55" xfId="20" applyFont="1" applyBorder="1" applyAlignment="1">
      <alignment horizontal="left" vertical="center" wrapText="1"/>
    </xf>
    <xf numFmtId="0" fontId="38" fillId="0" borderId="103" xfId="20" applyFont="1" applyBorder="1" applyAlignment="1">
      <alignment horizontal="left" vertical="center" wrapText="1"/>
    </xf>
    <xf numFmtId="0" fontId="38" fillId="0" borderId="60" xfId="20" applyFont="1" applyBorder="1" applyAlignment="1">
      <alignment horizontal="left" vertical="center" wrapText="1"/>
    </xf>
    <xf numFmtId="0" fontId="26" fillId="0" borderId="61" xfId="20" applyBorder="1" applyAlignment="1">
      <alignment horizontal="left" vertical="center" wrapText="1"/>
    </xf>
    <xf numFmtId="0" fontId="26" fillId="0" borderId="60" xfId="20" applyBorder="1" applyAlignment="1">
      <alignment horizontal="left" vertical="center" wrapText="1"/>
    </xf>
    <xf numFmtId="0" fontId="38" fillId="0" borderId="61" xfId="20" applyFont="1" applyBorder="1" applyAlignment="1">
      <alignment horizontal="center" vertical="center" wrapText="1"/>
    </xf>
    <xf numFmtId="0" fontId="38" fillId="0" borderId="63" xfId="20" applyFont="1" applyBorder="1" applyAlignment="1">
      <alignment horizontal="left" vertical="center" wrapText="1"/>
    </xf>
    <xf numFmtId="0" fontId="26" fillId="0" borderId="63" xfId="20" applyBorder="1" applyAlignment="1">
      <alignment horizontal="left" vertical="center" wrapText="1"/>
    </xf>
    <xf numFmtId="0" fontId="26" fillId="0" borderId="64" xfId="20" applyBorder="1" applyAlignment="1">
      <alignment horizontal="left" vertical="center" wrapText="1"/>
    </xf>
    <xf numFmtId="0" fontId="15" fillId="0" borderId="65" xfId="19" applyBorder="1" applyAlignment="1">
      <alignment horizontal="left" vertical="center" wrapText="1"/>
    </xf>
    <xf numFmtId="0" fontId="15" fillId="0" borderId="66" xfId="19" applyBorder="1" applyAlignment="1">
      <alignment horizontal="left" vertical="center" wrapText="1"/>
    </xf>
    <xf numFmtId="0" fontId="38" fillId="0" borderId="70" xfId="20" applyFont="1" applyBorder="1" applyAlignment="1">
      <alignment horizontal="left" vertical="center"/>
    </xf>
    <xf numFmtId="0" fontId="26" fillId="0" borderId="71" xfId="20" applyBorder="1" applyAlignment="1">
      <alignment horizontal="left" vertical="center"/>
    </xf>
    <xf numFmtId="0" fontId="38" fillId="0" borderId="71" xfId="20" applyFont="1" applyBorder="1" applyAlignment="1">
      <alignment horizontal="left" vertical="top" wrapText="1"/>
    </xf>
    <xf numFmtId="0" fontId="26" fillId="0" borderId="71" xfId="20" applyBorder="1" applyAlignment="1">
      <alignment horizontal="left" vertical="top" wrapText="1"/>
    </xf>
    <xf numFmtId="0" fontId="26" fillId="0" borderId="72" xfId="20" applyBorder="1" applyAlignment="1">
      <alignment horizontal="left" vertical="top" wrapText="1"/>
    </xf>
    <xf numFmtId="0" fontId="26" fillId="0" borderId="61" xfId="20" applyBorder="1" applyAlignment="1">
      <alignment horizontal="left" vertical="top" wrapText="1"/>
    </xf>
    <xf numFmtId="0" fontId="26" fillId="0" borderId="62" xfId="20" applyBorder="1" applyAlignment="1">
      <alignment horizontal="left" vertical="top" wrapText="1"/>
    </xf>
    <xf numFmtId="0" fontId="38" fillId="0" borderId="61" xfId="20" applyFont="1" applyBorder="1" applyAlignment="1">
      <alignment horizontal="left" vertical="center" wrapText="1"/>
    </xf>
    <xf numFmtId="0" fontId="38" fillId="0" borderId="63" xfId="20" applyFont="1" applyBorder="1" applyAlignment="1">
      <alignment horizontal="left" vertical="top" wrapText="1"/>
    </xf>
    <xf numFmtId="0" fontId="26" fillId="0" borderId="63" xfId="20" applyBorder="1" applyAlignment="1">
      <alignment horizontal="left" vertical="top" wrapText="1"/>
    </xf>
    <xf numFmtId="0" fontId="26" fillId="0" borderId="64" xfId="20" applyBorder="1" applyAlignment="1">
      <alignment horizontal="left" vertical="top" wrapText="1"/>
    </xf>
    <xf numFmtId="0" fontId="71" fillId="0" borderId="67" xfId="29" applyBorder="1" applyAlignment="1">
      <alignment horizontal="left" vertical="top"/>
    </xf>
    <xf numFmtId="0" fontId="71" fillId="0" borderId="68" xfId="29" applyBorder="1" applyAlignment="1">
      <alignment horizontal="left" vertical="top"/>
    </xf>
    <xf numFmtId="0" fontId="71" fillId="0" borderId="69" xfId="29" applyBorder="1" applyAlignment="1">
      <alignment horizontal="left" vertical="top"/>
    </xf>
    <xf numFmtId="0" fontId="26" fillId="0" borderId="60" xfId="20" applyBorder="1" applyAlignment="1">
      <alignment horizontal="left" vertical="center"/>
    </xf>
    <xf numFmtId="0" fontId="26" fillId="0" borderId="61" xfId="20" applyBorder="1" applyAlignment="1">
      <alignment horizontal="left" vertical="center"/>
    </xf>
    <xf numFmtId="0" fontId="38" fillId="0" borderId="61" xfId="20" applyFont="1" applyBorder="1" applyAlignment="1">
      <alignment horizontal="center" vertical="center"/>
    </xf>
    <xf numFmtId="0" fontId="71" fillId="0" borderId="65" xfId="29" applyBorder="1" applyAlignment="1">
      <alignment horizontal="left" vertical="top"/>
    </xf>
    <xf numFmtId="0" fontId="71" fillId="0" borderId="66" xfId="29" applyBorder="1" applyAlignment="1">
      <alignment horizontal="left" vertical="top"/>
    </xf>
    <xf numFmtId="0" fontId="26" fillId="0" borderId="63" xfId="20" applyBorder="1" applyAlignment="1">
      <alignment horizontal="left" vertical="top"/>
    </xf>
    <xf numFmtId="0" fontId="26" fillId="0" borderId="64" xfId="20" applyBorder="1" applyAlignment="1">
      <alignment horizontal="left" vertical="top"/>
    </xf>
    <xf numFmtId="0" fontId="71" fillId="0" borderId="67" xfId="29" applyBorder="1" applyAlignment="1">
      <alignment horizontal="left"/>
    </xf>
    <xf numFmtId="0" fontId="71" fillId="0" borderId="68" xfId="29" applyBorder="1" applyAlignment="1">
      <alignment horizontal="left"/>
    </xf>
    <xf numFmtId="0" fontId="71" fillId="0" borderId="69" xfId="29" applyBorder="1" applyAlignment="1">
      <alignment horizontal="left"/>
    </xf>
    <xf numFmtId="0" fontId="38" fillId="0" borderId="60" xfId="20" applyFont="1" applyBorder="1" applyAlignment="1">
      <alignment horizontal="left" vertical="center"/>
    </xf>
    <xf numFmtId="0" fontId="38" fillId="0" borderId="61" xfId="20" applyFont="1" applyBorder="1" applyAlignment="1">
      <alignment horizontal="left" vertical="top" wrapText="1"/>
    </xf>
    <xf numFmtId="0" fontId="38" fillId="0" borderId="62" xfId="20" applyFont="1" applyBorder="1" applyAlignment="1">
      <alignment horizontal="left" vertical="top" wrapText="1"/>
    </xf>
    <xf numFmtId="0" fontId="38" fillId="0" borderId="62" xfId="20" applyFont="1" applyBorder="1" applyAlignment="1">
      <alignment horizontal="left" vertical="center" wrapText="1"/>
    </xf>
    <xf numFmtId="0" fontId="79" fillId="14" borderId="0" xfId="20" applyFont="1" applyFill="1" applyAlignment="1">
      <alignment horizontal="center"/>
    </xf>
    <xf numFmtId="0" fontId="37" fillId="0" borderId="57" xfId="20" applyFont="1" applyBorder="1" applyAlignment="1">
      <alignment horizontal="center"/>
    </xf>
    <xf numFmtId="0" fontId="37" fillId="0" borderId="58" xfId="20" applyFont="1" applyBorder="1" applyAlignment="1">
      <alignment horizontal="center"/>
    </xf>
    <xf numFmtId="0" fontId="37" fillId="0" borderId="58" xfId="20" applyFont="1" applyBorder="1" applyAlignment="1">
      <alignment horizontal="left"/>
    </xf>
    <xf numFmtId="0" fontId="37" fillId="0" borderId="59" xfId="20" applyFont="1" applyBorder="1" applyAlignment="1">
      <alignment horizontal="left"/>
    </xf>
    <xf numFmtId="0" fontId="84" fillId="0" borderId="0" xfId="28" applyFont="1" applyAlignment="1" applyProtection="1">
      <alignment horizontal="center" wrapText="1"/>
      <protection locked="0"/>
    </xf>
    <xf numFmtId="0" fontId="22" fillId="0" borderId="107" xfId="0" applyFont="1" applyBorder="1" applyAlignment="1" applyProtection="1">
      <alignment horizontal="center"/>
      <protection locked="0"/>
    </xf>
    <xf numFmtId="0" fontId="35" fillId="0" borderId="21" xfId="0" applyFont="1" applyBorder="1" applyAlignment="1" applyProtection="1">
      <alignment horizontal="center"/>
      <protection locked="0"/>
    </xf>
    <xf numFmtId="0" fontId="35" fillId="0" borderId="22" xfId="0" applyFont="1" applyBorder="1" applyAlignment="1" applyProtection="1">
      <alignment horizontal="center"/>
      <protection locked="0"/>
    </xf>
    <xf numFmtId="0" fontId="35" fillId="0" borderId="23" xfId="0" applyFont="1" applyBorder="1" applyAlignment="1" applyProtection="1">
      <alignment horizontal="center"/>
      <protection locked="0"/>
    </xf>
    <xf numFmtId="0" fontId="22" fillId="0" borderId="0" xfId="0" applyFont="1" applyBorder="1" applyAlignment="1" applyProtection="1">
      <alignment horizontal="center"/>
      <protection locked="0"/>
    </xf>
    <xf numFmtId="0" fontId="26" fillId="9" borderId="9" xfId="20" applyFill="1" applyBorder="1" applyAlignment="1" applyProtection="1">
      <alignment horizontal="center" vertical="center"/>
      <protection locked="0"/>
    </xf>
    <xf numFmtId="0" fontId="26" fillId="9" borderId="12" xfId="20" applyFill="1" applyBorder="1" applyAlignment="1" applyProtection="1">
      <alignment horizontal="center" vertical="center"/>
      <protection locked="0"/>
    </xf>
    <xf numFmtId="0" fontId="26" fillId="9" borderId="10" xfId="20" applyFill="1" applyBorder="1" applyAlignment="1" applyProtection="1">
      <alignment horizontal="center" vertical="center"/>
      <protection locked="0"/>
    </xf>
    <xf numFmtId="0" fontId="29" fillId="0" borderId="24" xfId="20" applyFont="1" applyBorder="1" applyAlignment="1" applyProtection="1">
      <alignment horizontal="center" vertical="center"/>
      <protection locked="0"/>
    </xf>
    <xf numFmtId="0" fontId="29" fillId="0" borderId="25" xfId="20" applyFont="1" applyBorder="1" applyProtection="1">
      <protection locked="0"/>
    </xf>
    <xf numFmtId="165" fontId="26" fillId="0" borderId="6" xfId="20" applyNumberFormat="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26" fillId="11" borderId="6" xfId="20" applyFill="1" applyBorder="1" applyAlignment="1" applyProtection="1">
      <alignment horizontal="center" wrapText="1"/>
      <protection locked="0"/>
    </xf>
    <xf numFmtId="0" fontId="38" fillId="0" borderId="109" xfId="20" applyFont="1" applyBorder="1" applyAlignment="1" applyProtection="1">
      <alignment horizontal="right" vertical="center"/>
      <protection locked="0"/>
    </xf>
    <xf numFmtId="0" fontId="26" fillId="0" borderId="0" xfId="20" applyBorder="1" applyAlignment="1" applyProtection="1">
      <alignment horizontal="right"/>
      <protection locked="0"/>
    </xf>
    <xf numFmtId="0" fontId="85" fillId="31" borderId="114" xfId="0" applyFont="1" applyFill="1" applyBorder="1" applyProtection="1">
      <alignment horizontal="center" vertical="center"/>
      <protection locked="0"/>
    </xf>
    <xf numFmtId="0" fontId="85" fillId="31" borderId="115" xfId="0" applyFont="1" applyFill="1" applyBorder="1" applyProtection="1">
      <alignment horizontal="center" vertical="center"/>
      <protection locked="0"/>
    </xf>
    <xf numFmtId="0" fontId="85" fillId="31" borderId="118" xfId="0" applyFont="1" applyFill="1" applyBorder="1" applyProtection="1">
      <alignment horizontal="center" vertical="center"/>
      <protection locked="0"/>
    </xf>
    <xf numFmtId="0" fontId="85" fillId="31" borderId="119" xfId="0" applyFont="1" applyFill="1" applyBorder="1" applyProtection="1">
      <alignment horizontal="center" vertical="center"/>
      <protection locked="0"/>
    </xf>
    <xf numFmtId="0" fontId="85" fillId="31" borderId="0" xfId="0" applyFont="1" applyFill="1" applyBorder="1" applyProtection="1">
      <alignment horizontal="center" vertical="center"/>
      <protection locked="0"/>
    </xf>
    <xf numFmtId="0" fontId="85" fillId="31" borderId="120" xfId="0" applyFont="1" applyFill="1" applyBorder="1" applyProtection="1">
      <alignment horizontal="center" vertical="center"/>
      <protection locked="0"/>
    </xf>
    <xf numFmtId="0" fontId="26" fillId="0" borderId="9" xfId="20" applyBorder="1" applyAlignment="1" applyProtection="1">
      <protection locked="0"/>
    </xf>
    <xf numFmtId="0" fontId="26" fillId="0" borderId="10" xfId="20" applyBorder="1" applyAlignment="1" applyProtection="1">
      <protection locked="0"/>
    </xf>
    <xf numFmtId="0" fontId="36" fillId="11" borderId="24" xfId="20" applyFont="1" applyFill="1" applyBorder="1" applyAlignment="1" applyProtection="1">
      <alignment horizontal="center" vertical="center"/>
      <protection locked="0"/>
    </xf>
    <xf numFmtId="0" fontId="36" fillId="11" borderId="27" xfId="20" applyFont="1" applyFill="1" applyBorder="1" applyAlignment="1" applyProtection="1">
      <alignment horizontal="center" vertical="center"/>
      <protection locked="0"/>
    </xf>
    <xf numFmtId="0" fontId="29" fillId="11" borderId="27" xfId="20" applyFont="1" applyFill="1" applyBorder="1" applyAlignment="1" applyProtection="1">
      <alignment horizontal="center" vertical="center"/>
      <protection locked="0"/>
    </xf>
    <xf numFmtId="0" fontId="29" fillId="11" borderId="25" xfId="20" applyFont="1" applyFill="1" applyBorder="1" applyAlignment="1" applyProtection="1">
      <alignment horizontal="center" vertical="center"/>
      <protection locked="0"/>
    </xf>
    <xf numFmtId="0" fontId="26" fillId="8" borderId="6" xfId="20" applyFill="1" applyBorder="1" applyAlignment="1" applyProtection="1">
      <alignment horizontal="left"/>
      <protection locked="0"/>
    </xf>
    <xf numFmtId="0" fontId="26" fillId="8" borderId="6" xfId="20" applyFill="1" applyBorder="1" applyAlignment="1" applyProtection="1">
      <alignment horizontal="left" vertical="center"/>
    </xf>
    <xf numFmtId="0" fontId="22" fillId="0" borderId="0" xfId="0" applyFont="1" applyAlignment="1" applyProtection="1">
      <alignment horizontal="center"/>
      <protection locked="0"/>
    </xf>
    <xf numFmtId="0" fontId="26" fillId="0" borderId="0" xfId="20" applyAlignment="1" applyProtection="1">
      <alignment horizontal="right"/>
      <protection locked="0"/>
    </xf>
    <xf numFmtId="0" fontId="26" fillId="8" borderId="24" xfId="20" applyFill="1" applyBorder="1" applyAlignment="1" applyProtection="1">
      <alignment horizontal="left" vertical="center" wrapText="1"/>
    </xf>
    <xf numFmtId="0" fontId="26" fillId="8" borderId="27" xfId="20" applyFill="1" applyBorder="1" applyAlignment="1" applyProtection="1">
      <alignment horizontal="left" vertical="center" wrapText="1"/>
    </xf>
    <xf numFmtId="0" fontId="29" fillId="8" borderId="27" xfId="20" applyFont="1" applyFill="1" applyBorder="1" applyAlignment="1" applyProtection="1">
      <alignment horizontal="left"/>
    </xf>
    <xf numFmtId="0" fontId="38" fillId="0" borderId="24" xfId="20" applyFont="1" applyFill="1" applyBorder="1" applyAlignment="1" applyProtection="1">
      <alignment horizontal="left" vertical="center" wrapText="1"/>
      <protection locked="0"/>
    </xf>
    <xf numFmtId="0" fontId="38" fillId="0" borderId="27" xfId="20" applyFont="1" applyFill="1" applyBorder="1" applyAlignment="1" applyProtection="1">
      <alignment horizontal="left" vertical="center" wrapText="1"/>
      <protection locked="0"/>
    </xf>
    <xf numFmtId="0" fontId="29" fillId="0" borderId="27" xfId="20" applyFont="1" applyFill="1" applyBorder="1" applyAlignment="1" applyProtection="1">
      <alignment horizontal="left"/>
      <protection locked="0"/>
    </xf>
    <xf numFmtId="0" fontId="29" fillId="11" borderId="28" xfId="20" applyFont="1" applyFill="1" applyBorder="1" applyAlignment="1" applyProtection="1">
      <alignment horizontal="center" vertical="center"/>
      <protection locked="0"/>
    </xf>
    <xf numFmtId="0" fontId="40" fillId="0" borderId="0" xfId="20" applyFont="1" applyBorder="1" applyAlignment="1" applyProtection="1">
      <alignment horizontal="right" vertical="center"/>
      <protection locked="0"/>
    </xf>
    <xf numFmtId="0" fontId="29" fillId="0" borderId="0" xfId="20" applyFont="1" applyBorder="1" applyAlignment="1" applyProtection="1">
      <alignment horizontal="right" vertical="center"/>
      <protection locked="0"/>
    </xf>
    <xf numFmtId="0" fontId="37" fillId="14" borderId="6" xfId="20" applyFont="1" applyFill="1" applyBorder="1" applyAlignment="1" applyProtection="1">
      <alignment vertical="center"/>
      <protection locked="0"/>
    </xf>
    <xf numFmtId="0" fontId="49" fillId="14" borderId="6" xfId="0" applyFont="1" applyFill="1" applyBorder="1" applyAlignment="1" applyProtection="1">
      <alignment horizontal="center" vertical="center"/>
      <protection locked="0"/>
    </xf>
    <xf numFmtId="0" fontId="29" fillId="0" borderId="6" xfId="20" applyFont="1" applyBorder="1" applyAlignment="1" applyProtection="1">
      <alignment horizontal="center"/>
      <protection locked="0"/>
    </xf>
    <xf numFmtId="0" fontId="48" fillId="14" borderId="6" xfId="20" applyFont="1" applyFill="1" applyBorder="1" applyAlignment="1" applyProtection="1">
      <alignment horizontal="center" vertical="center"/>
      <protection locked="0"/>
    </xf>
    <xf numFmtId="0" fontId="29" fillId="0" borderId="6" xfId="20" applyFont="1" applyBorder="1" applyAlignment="1" applyProtection="1">
      <alignment horizontal="left" vertical="center"/>
      <protection locked="0"/>
    </xf>
    <xf numFmtId="0" fontId="26" fillId="0" borderId="32" xfId="20" applyBorder="1" applyAlignment="1" applyProtection="1">
      <alignment horizontal="left" vertical="center" wrapText="1"/>
      <protection locked="0"/>
    </xf>
    <xf numFmtId="0" fontId="0" fillId="0" borderId="27" xfId="0" applyBorder="1" applyAlignment="1" applyProtection="1">
      <alignment horizontal="left" vertical="center"/>
      <protection locked="0"/>
    </xf>
    <xf numFmtId="0" fontId="38" fillId="0" borderId="32" xfId="20" applyFont="1"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38" fillId="0" borderId="27" xfId="20" applyFont="1" applyBorder="1" applyAlignment="1" applyProtection="1">
      <alignment vertical="center"/>
      <protection locked="0"/>
    </xf>
    <xf numFmtId="0" fontId="29" fillId="0" borderId="27" xfId="20" applyFont="1" applyBorder="1" applyProtection="1">
      <protection locked="0"/>
    </xf>
    <xf numFmtId="0" fontId="38" fillId="0" borderId="27" xfId="20" applyFont="1" applyBorder="1" applyAlignment="1" applyProtection="1">
      <alignment vertical="center" wrapText="1"/>
      <protection locked="0"/>
    </xf>
    <xf numFmtId="0" fontId="40" fillId="0" borderId="27" xfId="20" applyFont="1" applyBorder="1" applyAlignment="1" applyProtection="1">
      <alignment vertical="center" wrapText="1"/>
      <protection locked="0"/>
    </xf>
    <xf numFmtId="0" fontId="38" fillId="0" borderId="27" xfId="20" applyFont="1" applyBorder="1" applyAlignment="1" applyProtection="1">
      <alignment horizontal="left" vertical="center"/>
      <protection locked="0"/>
    </xf>
    <xf numFmtId="0" fontId="29" fillId="0" borderId="27" xfId="20" applyFont="1" applyBorder="1" applyAlignment="1" applyProtection="1">
      <alignment horizontal="left"/>
      <protection locked="0"/>
    </xf>
    <xf numFmtId="0" fontId="26" fillId="0" borderId="27" xfId="20" applyBorder="1" applyAlignment="1" applyProtection="1">
      <alignment vertical="center"/>
      <protection locked="0"/>
    </xf>
    <xf numFmtId="0" fontId="32" fillId="11" borderId="27" xfId="20" applyFont="1" applyFill="1" applyBorder="1" applyAlignment="1" applyProtection="1">
      <alignment horizontal="left" vertical="center"/>
      <protection locked="0"/>
    </xf>
    <xf numFmtId="0" fontId="29" fillId="11" borderId="27" xfId="20" applyFont="1" applyFill="1" applyBorder="1" applyAlignment="1" applyProtection="1">
      <alignment horizontal="left" vertical="center"/>
      <protection locked="0"/>
    </xf>
    <xf numFmtId="0" fontId="29" fillId="11" borderId="25" xfId="20" applyFont="1" applyFill="1" applyBorder="1" applyAlignment="1" applyProtection="1">
      <alignment horizontal="left" vertical="center"/>
      <protection locked="0"/>
    </xf>
    <xf numFmtId="0" fontId="26" fillId="0" borderId="0" xfId="20" applyBorder="1" applyAlignment="1" applyProtection="1">
      <alignment horizontal="center" vertical="center" wrapText="1"/>
      <protection locked="0"/>
    </xf>
    <xf numFmtId="0" fontId="29" fillId="0" borderId="0" xfId="20" applyFont="1" applyBorder="1" applyProtection="1">
      <protection locked="0"/>
    </xf>
    <xf numFmtId="0" fontId="26" fillId="0" borderId="0" xfId="20" applyBorder="1" applyAlignment="1" applyProtection="1">
      <alignment horizontal="center" vertical="center"/>
      <protection locked="0"/>
    </xf>
    <xf numFmtId="0" fontId="26" fillId="0" borderId="0" xfId="20" applyBorder="1" applyAlignment="1" applyProtection="1">
      <alignment horizontal="left" vertical="center" wrapText="1"/>
      <protection locked="0"/>
    </xf>
    <xf numFmtId="0" fontId="26" fillId="9" borderId="0" xfId="20" applyFill="1" applyBorder="1" applyAlignment="1" applyProtection="1">
      <alignment horizontal="center" vertical="center"/>
      <protection locked="0"/>
    </xf>
    <xf numFmtId="0" fontId="37" fillId="11" borderId="6" xfId="20" applyFont="1" applyFill="1" applyBorder="1" applyAlignment="1" applyProtection="1">
      <alignment vertical="center"/>
      <protection locked="0"/>
    </xf>
    <xf numFmtId="0" fontId="0" fillId="11" borderId="6" xfId="0" applyFill="1" applyBorder="1" applyAlignment="1" applyProtection="1">
      <alignment horizontal="center" vertical="center"/>
      <protection locked="0"/>
    </xf>
    <xf numFmtId="0" fontId="26" fillId="0" borderId="33" xfId="2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26" fillId="0" borderId="32" xfId="2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26" fillId="0" borderId="0" xfId="20" applyAlignment="1" applyProtection="1">
      <alignment horizontal="left"/>
      <protection locked="0"/>
    </xf>
    <xf numFmtId="0" fontId="26" fillId="0" borderId="0" xfId="20" applyProtection="1">
      <protection locked="0"/>
    </xf>
    <xf numFmtId="0" fontId="26" fillId="0" borderId="27" xfId="20" applyBorder="1" applyAlignment="1" applyProtection="1">
      <alignment horizontal="center" vertical="center"/>
      <protection locked="0"/>
    </xf>
    <xf numFmtId="0" fontId="26" fillId="0" borderId="27" xfId="20" applyBorder="1" applyAlignment="1" applyProtection="1">
      <alignment horizontal="left" vertical="center"/>
      <protection locked="0"/>
    </xf>
    <xf numFmtId="0" fontId="26" fillId="0" borderId="25" xfId="20" applyBorder="1" applyAlignment="1" applyProtection="1">
      <alignment horizontal="left" vertical="center"/>
      <protection locked="0"/>
    </xf>
    <xf numFmtId="0" fontId="26" fillId="8" borderId="24" xfId="20" applyFill="1" applyBorder="1" applyAlignment="1" applyProtection="1">
      <alignment horizontal="left" vertical="center"/>
      <protection locked="0"/>
    </xf>
    <xf numFmtId="0" fontId="26" fillId="8" borderId="27" xfId="20" applyFill="1" applyBorder="1" applyAlignment="1" applyProtection="1">
      <alignment horizontal="left" vertical="center"/>
      <protection locked="0"/>
    </xf>
    <xf numFmtId="0" fontId="29" fillId="8" borderId="27" xfId="20" applyFont="1" applyFill="1" applyBorder="1" applyAlignment="1" applyProtection="1">
      <alignment horizontal="left"/>
      <protection locked="0"/>
    </xf>
    <xf numFmtId="0" fontId="33" fillId="15" borderId="0" xfId="20" applyFont="1" applyFill="1" applyAlignment="1">
      <alignment horizontal="center"/>
    </xf>
    <xf numFmtId="0" fontId="26" fillId="0" borderId="8" xfId="20" applyBorder="1" applyAlignment="1">
      <alignment horizontal="left"/>
    </xf>
    <xf numFmtId="0" fontId="26" fillId="0" borderId="20" xfId="20" applyBorder="1" applyAlignment="1">
      <alignment horizontal="left"/>
    </xf>
    <xf numFmtId="0" fontId="67" fillId="0" borderId="92" xfId="20" applyFont="1" applyBorder="1" applyAlignment="1">
      <alignment horizontal="center" vertical="center"/>
    </xf>
    <xf numFmtId="0" fontId="67" fillId="0" borderId="95" xfId="20" applyFont="1" applyBorder="1" applyAlignment="1">
      <alignment horizontal="center" vertical="center"/>
    </xf>
    <xf numFmtId="0" fontId="67" fillId="0" borderId="96" xfId="20" applyFont="1" applyBorder="1" applyAlignment="1">
      <alignment horizontal="center" vertical="center"/>
    </xf>
    <xf numFmtId="0" fontId="26" fillId="0" borderId="93" xfId="20" applyBorder="1"/>
    <xf numFmtId="0" fontId="26" fillId="0" borderId="9" xfId="20" applyBorder="1" applyAlignment="1">
      <alignment horizontal="left"/>
    </xf>
    <xf numFmtId="0" fontId="26" fillId="0" borderId="10" xfId="20" applyBorder="1" applyAlignment="1">
      <alignment horizontal="left"/>
    </xf>
    <xf numFmtId="0" fontId="26" fillId="0" borderId="97" xfId="20" applyBorder="1" applyAlignment="1">
      <alignment horizontal="left"/>
    </xf>
    <xf numFmtId="0" fontId="26" fillId="0" borderId="98" xfId="20" applyBorder="1" applyAlignment="1">
      <alignment horizontal="left"/>
    </xf>
    <xf numFmtId="0" fontId="29" fillId="0" borderId="0" xfId="20" applyFont="1"/>
    <xf numFmtId="0" fontId="29" fillId="0" borderId="30" xfId="20" applyFont="1" applyBorder="1"/>
    <xf numFmtId="0" fontId="67" fillId="13" borderId="85" xfId="20" applyFont="1" applyFill="1" applyBorder="1" applyAlignment="1">
      <alignment horizontal="center" vertical="center"/>
    </xf>
    <xf numFmtId="0" fontId="67" fillId="13" borderId="88" xfId="20" applyFont="1" applyFill="1" applyBorder="1" applyAlignment="1">
      <alignment horizontal="center" vertical="center"/>
    </xf>
    <xf numFmtId="0" fontId="67" fillId="13" borderId="91" xfId="20" applyFont="1" applyFill="1" applyBorder="1" applyAlignment="1">
      <alignment horizontal="center" vertical="center"/>
    </xf>
    <xf numFmtId="0" fontId="40" fillId="0" borderId="12" xfId="20" applyFont="1" applyBorder="1" applyAlignment="1">
      <alignment horizontal="left"/>
    </xf>
    <xf numFmtId="0" fontId="40" fillId="0" borderId="10" xfId="20" applyFont="1" applyBorder="1" applyAlignment="1">
      <alignment horizontal="left"/>
    </xf>
    <xf numFmtId="0" fontId="40" fillId="0" borderId="89" xfId="20" applyFont="1" applyBorder="1" applyAlignment="1">
      <alignment horizontal="left"/>
    </xf>
    <xf numFmtId="0" fontId="40" fillId="0" borderId="90" xfId="20" applyFont="1" applyBorder="1" applyAlignment="1">
      <alignment horizontal="left"/>
    </xf>
    <xf numFmtId="0" fontId="40" fillId="0" borderId="27" xfId="20" applyFont="1" applyBorder="1" applyAlignment="1">
      <alignment horizontal="left"/>
    </xf>
    <xf numFmtId="0" fontId="40" fillId="0" borderId="25" xfId="20" applyFont="1" applyBorder="1" applyAlignment="1">
      <alignment horizontal="left"/>
    </xf>
    <xf numFmtId="0" fontId="40" fillId="0" borderId="0" xfId="20" applyFont="1"/>
    <xf numFmtId="0" fontId="40" fillId="0" borderId="6" xfId="20" applyFont="1" applyBorder="1" applyAlignment="1">
      <alignment horizontal="left"/>
    </xf>
    <xf numFmtId="0" fontId="40" fillId="0" borderId="10" xfId="20" applyFont="1" applyBorder="1"/>
    <xf numFmtId="0" fontId="40" fillId="0" borderId="6" xfId="20" applyFont="1" applyBorder="1"/>
    <xf numFmtId="0" fontId="67" fillId="0" borderId="76" xfId="20" applyFont="1" applyBorder="1" applyAlignment="1">
      <alignment horizontal="center" vertical="center"/>
    </xf>
    <xf numFmtId="0" fontId="67" fillId="0" borderId="78" xfId="20" applyFont="1" applyBorder="1" applyAlignment="1">
      <alignment horizontal="center" vertical="center"/>
    </xf>
    <xf numFmtId="0" fontId="67" fillId="0" borderId="80" xfId="20" applyFont="1" applyBorder="1" applyAlignment="1">
      <alignment horizontal="center" vertical="center"/>
    </xf>
    <xf numFmtId="0" fontId="29" fillId="0" borderId="82" xfId="20" applyFont="1" applyBorder="1"/>
    <xf numFmtId="0" fontId="29" fillId="0" borderId="83" xfId="20" applyFont="1" applyBorder="1"/>
    <xf numFmtId="0" fontId="71" fillId="0" borderId="29" xfId="29" applyBorder="1"/>
    <xf numFmtId="0" fontId="71" fillId="0" borderId="28" xfId="29" applyBorder="1"/>
    <xf numFmtId="0" fontId="29" fillId="0" borderId="29" xfId="20" applyFont="1" applyBorder="1"/>
    <xf numFmtId="0" fontId="29" fillId="0" borderId="28" xfId="20" applyFont="1" applyBorder="1"/>
    <xf numFmtId="0" fontId="81" fillId="28" borderId="0" xfId="20" applyFont="1" applyFill="1" applyAlignment="1">
      <alignment horizontal="center"/>
    </xf>
    <xf numFmtId="0" fontId="57" fillId="14" borderId="41" xfId="20" applyFont="1" applyFill="1" applyBorder="1"/>
    <xf numFmtId="0" fontId="57" fillId="14" borderId="74" xfId="20" applyFont="1" applyFill="1" applyBorder="1"/>
    <xf numFmtId="0" fontId="67" fillId="13" borderId="76" xfId="20" applyFont="1" applyFill="1" applyBorder="1" applyAlignment="1">
      <alignment horizontal="center" vertical="center"/>
    </xf>
    <xf numFmtId="0" fontId="67" fillId="13" borderId="78" xfId="20" applyFont="1" applyFill="1" applyBorder="1" applyAlignment="1">
      <alignment horizontal="center" vertical="center"/>
    </xf>
    <xf numFmtId="0" fontId="67" fillId="13" borderId="80" xfId="20" applyFont="1" applyFill="1" applyBorder="1" applyAlignment="1">
      <alignment horizontal="center" vertical="center"/>
    </xf>
    <xf numFmtId="0" fontId="45" fillId="0" borderId="29" xfId="29" applyFont="1" applyBorder="1"/>
    <xf numFmtId="0" fontId="0" fillId="0" borderId="0" xfId="0" applyFill="1" applyBorder="1" applyAlignment="1" applyProtection="1">
      <alignment horizontal="center"/>
      <protection locked="0"/>
    </xf>
    <xf numFmtId="0" fontId="0" fillId="0" borderId="0" xfId="0" applyFill="1" applyBorder="1" applyAlignment="1" applyProtection="1">
      <alignment horizontal="left" vertical="center" wrapText="1"/>
      <protection locked="0"/>
    </xf>
    <xf numFmtId="0" fontId="24" fillId="0" borderId="0" xfId="0" applyFont="1"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12" fillId="0" borderId="0" xfId="9" applyFont="1" applyProtection="1">
      <alignment vertical="center"/>
      <protection locked="0"/>
    </xf>
    <xf numFmtId="0" fontId="13"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8" fillId="0" borderId="0" xfId="10" applyFont="1" applyProtection="1">
      <alignment horizontal="center" vertical="center" wrapText="1"/>
      <protection locked="0"/>
    </xf>
    <xf numFmtId="0" fontId="8" fillId="0" borderId="0" xfId="10" applyFont="1" applyBorder="1" applyAlignment="1" applyProtection="1">
      <alignment horizontal="center" vertical="center" wrapText="1"/>
      <protection locked="0"/>
    </xf>
    <xf numFmtId="0" fontId="52" fillId="11" borderId="37" xfId="10" applyFont="1" applyFill="1" applyBorder="1" applyAlignment="1" applyProtection="1">
      <alignment horizontal="center" vertical="center" wrapText="1"/>
      <protection locked="0"/>
    </xf>
    <xf numFmtId="0" fontId="53" fillId="11" borderId="37" xfId="0" applyFont="1" applyFill="1" applyBorder="1" applyAlignment="1" applyProtection="1">
      <alignment horizontal="center" vertical="center" wrapText="1"/>
      <protection locked="0"/>
    </xf>
    <xf numFmtId="0" fontId="16" fillId="0" borderId="0" xfId="11" applyFont="1" applyAlignment="1" applyProtection="1">
      <alignment horizontal="center" vertical="center"/>
      <protection locked="0"/>
    </xf>
    <xf numFmtId="0" fontId="2" fillId="0" borderId="0" xfId="2" applyAlignment="1" applyProtection="1">
      <alignment horizontal="left" wrapText="1"/>
      <protection locked="0"/>
    </xf>
    <xf numFmtId="0" fontId="0" fillId="0" borderId="0" xfId="0" applyAlignment="1" applyProtection="1">
      <alignment horizontal="center" vertical="center"/>
      <protection locked="0"/>
    </xf>
    <xf numFmtId="0" fontId="0" fillId="0" borderId="0" xfId="0" applyAlignment="1" applyProtection="1">
      <alignment horizontal="center" wrapText="1"/>
      <protection locked="0"/>
    </xf>
    <xf numFmtId="0" fontId="0" fillId="0" borderId="17" xfId="0" applyBorder="1" applyAlignment="1" applyProtection="1">
      <alignment horizontal="center" wrapText="1"/>
      <protection locked="0"/>
    </xf>
    <xf numFmtId="0" fontId="0" fillId="0" borderId="0"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18" fillId="0" borderId="0" xfId="0" applyFont="1" applyAlignment="1" applyProtection="1">
      <alignment horizontal="left" vertical="center" wrapText="1"/>
      <protection locked="0"/>
    </xf>
    <xf numFmtId="0" fontId="86" fillId="12" borderId="123" xfId="2" applyFont="1" applyFill="1" applyBorder="1" applyAlignment="1" applyProtection="1">
      <alignment horizontal="left" vertical="center" wrapText="1"/>
    </xf>
    <xf numFmtId="0" fontId="86" fillId="12" borderId="52" xfId="2" applyFont="1" applyFill="1" applyBorder="1" applyAlignment="1" applyProtection="1">
      <alignment horizontal="left" vertical="center" wrapText="1"/>
    </xf>
    <xf numFmtId="0" fontId="86" fillId="12" borderId="124" xfId="2" applyFont="1" applyFill="1" applyBorder="1" applyAlignment="1" applyProtection="1">
      <alignment horizontal="left" vertical="center" wrapText="1"/>
    </xf>
    <xf numFmtId="0" fontId="86" fillId="12" borderId="12" xfId="2" applyFont="1" applyFill="1" applyBorder="1" applyAlignment="1" applyProtection="1">
      <alignment horizontal="left" vertical="center" wrapText="1"/>
    </xf>
    <xf numFmtId="0" fontId="91" fillId="12" borderId="124" xfId="2" applyFont="1" applyFill="1" applyBorder="1" applyAlignment="1" applyProtection="1">
      <alignment horizontal="left" vertical="center" wrapText="1"/>
    </xf>
    <xf numFmtId="0" fontId="91" fillId="12" borderId="12" xfId="2" applyFont="1" applyFill="1" applyBorder="1" applyAlignment="1" applyProtection="1">
      <alignment horizontal="left" vertical="center" wrapText="1"/>
    </xf>
    <xf numFmtId="164" fontId="65" fillId="0" borderId="0" xfId="0" applyNumberFormat="1" applyFont="1" applyAlignment="1" applyProtection="1">
      <alignment horizontal="left" vertical="center"/>
    </xf>
    <xf numFmtId="0" fontId="66" fillId="0" borderId="0" xfId="0" applyFont="1" applyAlignment="1" applyProtection="1">
      <alignment horizontal="left" vertical="center"/>
    </xf>
    <xf numFmtId="0" fontId="86" fillId="12" borderId="125" xfId="2" applyFont="1" applyFill="1" applyBorder="1" applyAlignment="1" applyProtection="1">
      <alignment horizontal="left" vertical="center" wrapText="1"/>
    </xf>
    <xf numFmtId="0" fontId="86" fillId="12" borderId="53" xfId="2" applyFont="1" applyFill="1" applyBorder="1" applyAlignment="1" applyProtection="1">
      <alignment horizontal="left" vertical="center" wrapText="1"/>
    </xf>
    <xf numFmtId="0" fontId="89" fillId="13" borderId="128" xfId="2" applyFont="1" applyFill="1" applyBorder="1" applyAlignment="1" applyProtection="1">
      <alignment horizontal="left" vertical="center" wrapText="1"/>
    </xf>
    <xf numFmtId="0" fontId="89" fillId="13" borderId="56" xfId="2" applyFont="1" applyFill="1" applyBorder="1" applyAlignment="1" applyProtection="1">
      <alignment horizontal="left" vertical="center" wrapText="1"/>
    </xf>
    <xf numFmtId="0" fontId="90" fillId="32" borderId="131" xfId="2" applyFont="1" applyFill="1" applyBorder="1" applyAlignment="1" applyProtection="1">
      <alignment horizontal="left" vertical="center" wrapText="1"/>
    </xf>
    <xf numFmtId="0" fontId="90" fillId="32" borderId="46" xfId="2" applyFont="1" applyFill="1" applyBorder="1" applyAlignment="1" applyProtection="1">
      <alignment horizontal="left" vertical="center" wrapText="1"/>
    </xf>
    <xf numFmtId="0" fontId="17" fillId="15" borderId="132" xfId="2" applyFont="1" applyFill="1" applyBorder="1" applyAlignment="1" applyProtection="1">
      <alignment horizontal="left" vertical="center" wrapText="1"/>
      <protection locked="0"/>
    </xf>
    <xf numFmtId="0" fontId="77" fillId="15" borderId="45" xfId="0" applyFont="1" applyFill="1" applyBorder="1" applyAlignment="1" applyProtection="1">
      <alignment horizontal="left" vertical="center" wrapText="1"/>
      <protection locked="0"/>
    </xf>
    <xf numFmtId="0" fontId="89" fillId="13" borderId="127" xfId="2" applyFont="1" applyFill="1" applyBorder="1" applyAlignment="1" applyProtection="1">
      <alignment horizontal="left" vertical="center" wrapText="1"/>
    </xf>
    <xf numFmtId="0" fontId="89" fillId="13" borderId="54" xfId="2" applyFont="1" applyFill="1" applyBorder="1" applyAlignment="1" applyProtection="1">
      <alignment horizontal="left" vertical="center" wrapText="1"/>
    </xf>
    <xf numFmtId="0" fontId="89" fillId="13" borderId="100" xfId="2" applyFont="1" applyFill="1" applyBorder="1" applyAlignment="1" applyProtection="1">
      <alignment horizontal="left" vertical="center" wrapText="1"/>
    </xf>
    <xf numFmtId="0" fontId="89" fillId="13" borderId="55" xfId="2" applyFont="1" applyFill="1" applyBorder="1" applyAlignment="1" applyProtection="1">
      <alignment horizontal="left" vertical="center" wrapText="1"/>
    </xf>
    <xf numFmtId="0" fontId="41" fillId="0" borderId="5" xfId="5" applyFont="1" applyBorder="1" applyAlignment="1" applyProtection="1">
      <alignment horizontal="left" vertical="top" wrapText="1"/>
      <protection locked="0"/>
    </xf>
    <xf numFmtId="0" fontId="41" fillId="0" borderId="0" xfId="5" applyFont="1" applyBorder="1" applyAlignment="1" applyProtection="1">
      <alignment horizontal="left" vertical="top" wrapText="1"/>
      <protection locked="0"/>
    </xf>
    <xf numFmtId="0" fontId="90" fillId="32" borderId="134" xfId="2" applyFont="1" applyFill="1" applyBorder="1" applyAlignment="1" applyProtection="1">
      <alignment horizontal="left" vertical="center" wrapText="1"/>
    </xf>
    <xf numFmtId="0" fontId="90" fillId="32" borderId="135" xfId="2" applyFont="1" applyFill="1" applyBorder="1" applyAlignment="1" applyProtection="1">
      <alignment horizontal="left" vertical="center" wrapText="1"/>
    </xf>
    <xf numFmtId="0" fontId="90" fillId="32" borderId="133" xfId="2" applyFont="1" applyFill="1" applyBorder="1" applyAlignment="1" applyProtection="1">
      <alignment horizontal="left" vertical="center" wrapText="1"/>
    </xf>
    <xf numFmtId="0" fontId="90" fillId="32" borderId="47" xfId="2" applyFont="1" applyFill="1" applyBorder="1" applyAlignment="1" applyProtection="1">
      <alignment horizontal="left" vertical="center" wrapText="1"/>
    </xf>
    <xf numFmtId="0" fontId="70" fillId="0" borderId="5" xfId="5" applyFont="1" applyBorder="1" applyAlignment="1" applyProtection="1">
      <alignment horizontal="left" vertical="center" wrapText="1"/>
      <protection locked="0"/>
    </xf>
    <xf numFmtId="0" fontId="70" fillId="0" borderId="139" xfId="5" applyFont="1" applyBorder="1" applyAlignment="1" applyProtection="1">
      <alignment horizontal="left" vertical="center" wrapText="1"/>
      <protection locked="0"/>
    </xf>
    <xf numFmtId="0" fontId="69" fillId="26" borderId="102" xfId="22" applyFont="1" applyFill="1" applyBorder="1" applyAlignment="1" applyProtection="1">
      <alignment horizontal="center" vertical="center" wrapText="1"/>
      <protection locked="0"/>
    </xf>
    <xf numFmtId="0" fontId="69" fillId="26" borderId="55" xfId="22" applyFont="1" applyFill="1" applyBorder="1" applyAlignment="1" applyProtection="1">
      <alignment horizontal="center" vertical="center" wrapText="1"/>
      <protection locked="0"/>
    </xf>
    <xf numFmtId="0" fontId="55" fillId="14" borderId="126" xfId="2" applyFont="1" applyFill="1" applyBorder="1" applyAlignment="1" applyProtection="1">
      <alignment horizontal="left" vertical="center" wrapText="1"/>
      <protection locked="0"/>
    </xf>
    <xf numFmtId="0" fontId="55" fillId="14" borderId="41" xfId="2" applyFont="1" applyFill="1" applyBorder="1" applyAlignment="1" applyProtection="1">
      <alignment horizontal="left" vertical="center" wrapText="1"/>
      <protection locked="0"/>
    </xf>
    <xf numFmtId="0" fontId="30" fillId="0" borderId="0" xfId="20" applyFont="1" applyBorder="1" applyAlignment="1">
      <alignment horizontal="center" vertical="center" wrapText="1"/>
    </xf>
    <xf numFmtId="0" fontId="29" fillId="0" borderId="0" xfId="20" applyFont="1" applyBorder="1" applyAlignment="1">
      <alignment vertical="center"/>
    </xf>
    <xf numFmtId="0" fontId="26" fillId="0" borderId="0" xfId="20" applyBorder="1" applyAlignment="1">
      <alignment horizontal="center" vertical="center"/>
    </xf>
    <xf numFmtId="0" fontId="29" fillId="0" borderId="0" xfId="20" applyFont="1" applyBorder="1"/>
    <xf numFmtId="0" fontId="15" fillId="0" borderId="0" xfId="19" applyAlignment="1" applyProtection="1">
      <alignment horizontal="center"/>
      <protection locked="0"/>
    </xf>
  </cellXfs>
  <cellStyles count="30">
    <cellStyle name="% accompli" xfId="16" xr:uid="{00000000-0005-0000-0000-000000000000}"/>
    <cellStyle name="Activité" xfId="2" xr:uid="{00000000-0005-0000-0000-000001000000}"/>
    <cellStyle name="Contrôle de mise en évidence de la période" xfId="7" xr:uid="{00000000-0005-0000-0000-000002000000}"/>
    <cellStyle name="En-têtes de période" xfId="3" xr:uid="{00000000-0005-0000-0000-000003000000}"/>
    <cellStyle name="En-têtes de projet" xfId="4" xr:uid="{00000000-0005-0000-0000-000004000000}"/>
    <cellStyle name="Étiquette" xfId="5" xr:uid="{00000000-0005-0000-0000-000005000000}"/>
    <cellStyle name="Légende de ce qui a été accompli" xfId="15" xr:uid="{00000000-0005-0000-0000-000006000000}"/>
    <cellStyle name="Légende de ce qui a été accompli (au-delà du plan)" xfId="17" xr:uid="{00000000-0005-0000-0000-000007000000}"/>
    <cellStyle name="Légende du % accompli (au-delà du plan)" xfId="18" xr:uid="{00000000-0005-0000-0000-000008000000}"/>
    <cellStyle name="Légende du plan" xfId="14" xr:uid="{00000000-0005-0000-0000-000009000000}"/>
    <cellStyle name="Lien hypertexte" xfId="19" builtinId="8"/>
    <cellStyle name="Lien hypertexte 2" xfId="23" xr:uid="{8C0A5CE8-9637-45C8-BBE1-573053F2519C}"/>
    <cellStyle name="Lien hypertexte 3" xfId="28" xr:uid="{6CEAF083-EE89-49D9-B61F-16E67D53A1E8}"/>
    <cellStyle name="Lien hypertexte 4" xfId="29" xr:uid="{69F22319-7900-4D62-8894-A1D889204163}"/>
    <cellStyle name="Normal" xfId="0" builtinId="0" customBuiltin="1"/>
    <cellStyle name="Normal 2" xfId="20" xr:uid="{7ED56A58-3553-4B87-9290-EB57860CA642}"/>
    <cellStyle name="Normal 2 2" xfId="22" xr:uid="{02D8F722-8A7B-43A0-833B-428DA8A65368}"/>
    <cellStyle name="Normal 3" xfId="21" xr:uid="{2F633D27-DE80-4CE3-ABC7-9F9A389F1FCD}"/>
    <cellStyle name="Pourcentage accompli" xfId="6" xr:uid="{00000000-0005-0000-0000-00000C000000}"/>
    <cellStyle name="Texte explicatif" xfId="12" builtinId="53" customBuiltin="1"/>
    <cellStyle name="Titre" xfId="8" builtinId="15" customBuiltin="1"/>
    <cellStyle name="Titre 2" xfId="27" xr:uid="{43EE441D-D13C-4465-B057-8146FF98BD70}"/>
    <cellStyle name="Titre 1" xfId="1" builtinId="16" customBuiltin="1"/>
    <cellStyle name="Titre 2" xfId="9" builtinId="17" customBuiltin="1"/>
    <cellStyle name="Titre 2 2" xfId="25" xr:uid="{6316C916-C8BB-47BB-8B69-BB50B8B6E777}"/>
    <cellStyle name="Titre 3" xfId="10" builtinId="18" customBuiltin="1"/>
    <cellStyle name="Titre 3 2" xfId="24" xr:uid="{F76A59BF-E37E-4167-9891-8F74FFD8E742}"/>
    <cellStyle name="Titre 4" xfId="11" builtinId="19" customBuiltin="1"/>
    <cellStyle name="Titre 4 2" xfId="26" xr:uid="{A5432E40-73E8-46B8-8E4C-139806DD9A20}"/>
    <cellStyle name="Valeur de la période" xfId="13" xr:uid="{00000000-0005-0000-0000-000013000000}"/>
  </cellStyles>
  <dxfs count="34">
    <dxf>
      <font>
        <b val="0"/>
        <i val="0"/>
        <strike val="0"/>
        <condense val="0"/>
        <extend val="0"/>
        <outline val="0"/>
        <shadow val="0"/>
        <u val="none"/>
        <vertAlign val="baseline"/>
        <sz val="11"/>
        <color theme="1" tint="0.24994659260841701"/>
        <name val="Calibri Light"/>
        <family val="2"/>
        <scheme val="none"/>
      </font>
      <fill>
        <patternFill patternType="solid">
          <fgColor indexed="64"/>
          <bgColor theme="2"/>
        </patternFill>
      </fill>
    </dxf>
    <dxf>
      <font>
        <b val="0"/>
        <i val="0"/>
        <strike val="0"/>
        <condense val="0"/>
        <extend val="0"/>
        <outline val="0"/>
        <shadow val="0"/>
        <u val="none"/>
        <vertAlign val="baseline"/>
        <sz val="11"/>
        <color theme="1" tint="0.24994659260841701"/>
        <name val="Calibri Light"/>
        <family val="2"/>
        <scheme val="none"/>
      </font>
      <fill>
        <patternFill patternType="solid">
          <fgColor indexed="64"/>
          <bgColor theme="2"/>
        </patternFill>
      </fill>
    </dxf>
    <dxf>
      <font>
        <b val="0"/>
        <i val="0"/>
        <strike val="0"/>
        <condense val="0"/>
        <extend val="0"/>
        <outline val="0"/>
        <shadow val="0"/>
        <u val="none"/>
        <vertAlign val="baseline"/>
        <sz val="11"/>
        <color theme="1" tint="0.24994659260841701"/>
        <name val="Calibri Light"/>
        <family val="2"/>
        <scheme val="none"/>
      </font>
      <fill>
        <patternFill patternType="solid">
          <fgColor indexed="64"/>
          <bgColor theme="2"/>
        </patternFill>
      </fill>
    </dxf>
    <dxf>
      <font>
        <b val="0"/>
        <i val="0"/>
        <strike val="0"/>
        <condense val="0"/>
        <extend val="0"/>
        <outline val="0"/>
        <shadow val="0"/>
        <u val="none"/>
        <vertAlign val="baseline"/>
        <sz val="11"/>
        <color theme="1" tint="0.24994659260841701"/>
        <name val="Calibri Light"/>
        <family val="2"/>
        <scheme val="none"/>
      </font>
      <fill>
        <patternFill patternType="solid">
          <fgColor indexed="64"/>
          <bgColor theme="2"/>
        </patternFill>
      </fill>
    </dxf>
    <dxf>
      <font>
        <b val="0"/>
        <i val="0"/>
        <strike val="0"/>
        <condense val="0"/>
        <extend val="0"/>
        <outline val="0"/>
        <shadow val="0"/>
        <u val="none"/>
        <vertAlign val="baseline"/>
        <sz val="11"/>
        <color theme="1" tint="0.24994659260841701"/>
        <name val="Calibri Light"/>
        <family val="2"/>
        <scheme val="none"/>
      </font>
      <numFmt numFmtId="19" formatCode="yyyy/mm/dd"/>
      <fill>
        <patternFill patternType="solid">
          <fgColor indexed="64"/>
          <bgColor theme="2"/>
        </patternFill>
      </fill>
    </dxf>
    <dxf>
      <font>
        <b val="0"/>
        <i val="0"/>
        <strike val="0"/>
        <condense val="0"/>
        <extend val="0"/>
        <outline val="0"/>
        <shadow val="0"/>
        <u val="none"/>
        <vertAlign val="baseline"/>
        <sz val="11"/>
        <color theme="1" tint="0.24994659260841701"/>
        <name val="Calibri Light"/>
        <family val="2"/>
        <scheme val="none"/>
      </font>
      <fill>
        <patternFill patternType="solid">
          <fgColor indexed="64"/>
          <bgColor theme="2"/>
        </patternFill>
      </fill>
    </dxf>
    <dxf>
      <font>
        <b/>
        <i val="0"/>
        <strike val="0"/>
        <condense val="0"/>
        <extend val="0"/>
        <outline val="0"/>
        <shadow val="0"/>
        <u val="none"/>
        <vertAlign val="baseline"/>
        <sz val="11"/>
        <color theme="1" tint="0.24994659260841701"/>
        <name val="Calibri Light"/>
        <family val="2"/>
        <scheme val="none"/>
      </font>
      <fill>
        <patternFill patternType="solid">
          <fgColor indexed="64"/>
          <bgColor theme="3" tint="0.749992370372631"/>
        </patternFill>
      </fill>
    </dxf>
    <dxf>
      <border>
        <left style="thin">
          <color theme="5" tint="-0.499984740745262"/>
        </left>
        <vertical/>
        <horizontal/>
      </border>
    </dxf>
    <dxf>
      <border>
        <left style="thin">
          <color theme="6" tint="-0.499984740745262"/>
        </left>
        <vertical/>
        <horizontal/>
      </border>
    </dxf>
    <dxf>
      <border>
        <left style="thin">
          <color theme="4" tint="-0.499984740745262"/>
        </left>
        <vertical/>
        <horizontal/>
      </border>
    </dxf>
    <dxf>
      <fill>
        <patternFill>
          <bgColor theme="4" tint="0.59996337778862885"/>
        </patternFill>
      </fill>
      <border>
        <top style="thin">
          <color theme="4" tint="-0.499984740745262"/>
        </top>
        <bottom style="thin">
          <color theme="4" tint="-0.499984740745262"/>
        </bottom>
        <vertical/>
        <horizontal/>
      </border>
    </dxf>
    <dxf>
      <fill>
        <patternFill patternType="solid">
          <fgColor theme="0"/>
          <bgColor theme="6" tint="0.59996337778862885"/>
        </patternFill>
      </fill>
      <border>
        <left style="dotted">
          <color theme="5" tint="-0.24994659260841701"/>
        </left>
        <right style="dotted">
          <color theme="5" tint="-0.24994659260841701"/>
        </right>
        <bottom style="thin">
          <color theme="5" tint="-0.499984740745262"/>
        </bottom>
        <vertical/>
        <horizontal/>
      </border>
    </dxf>
    <dxf>
      <fill>
        <patternFill patternType="solid">
          <fgColor indexed="64"/>
          <bgColor theme="0" tint="-0.14996795556505021"/>
        </patternFill>
      </fill>
      <border>
        <left style="thin">
          <color theme="9" tint="-0.24994659260841701"/>
        </left>
        <right style="thin">
          <color theme="9" tint="-0.24994659260841701"/>
        </right>
        <bottom style="thin">
          <color theme="9" tint="-0.24994659260841701"/>
        </bottom>
        <vertical/>
        <horizontal/>
      </border>
    </dxf>
    <dxf>
      <fill>
        <patternFill>
          <bgColor theme="0" tint="-4.9989318521683403E-2"/>
        </patternFill>
      </fill>
      <border>
        <bottom style="thin">
          <color theme="5" tint="-0.499984740745262"/>
        </bottom>
        <vertical/>
        <horizontal/>
      </border>
    </dxf>
    <dxf>
      <fill>
        <patternFill patternType="lightUp">
          <fgColor theme="2"/>
          <bgColor auto="1"/>
        </patternFill>
      </fill>
      <border>
        <bottom style="thin">
          <color theme="5" tint="-0.499984740745262"/>
        </bottom>
        <vertical/>
        <horizontal/>
      </border>
    </dxf>
    <dxf>
      <fill>
        <patternFill patternType="lightUp">
          <fgColor theme="5"/>
          <bgColor auto="1"/>
        </patternFill>
      </fill>
      <border>
        <bottom style="thin">
          <color theme="5" tint="-0.499984740745262"/>
        </bottom>
      </border>
    </dxf>
    <dxf>
      <fill>
        <patternFill patternType="lightDown">
          <fgColor theme="9"/>
          <bgColor auto="1"/>
        </patternFill>
      </fill>
      <border>
        <bottom style="thin">
          <color theme="5" tint="-0.499984740745262"/>
        </bottom>
      </border>
    </dxf>
    <dxf>
      <fill>
        <patternFill patternType="lightUp">
          <fgColor theme="5"/>
          <bgColor theme="5" tint="0.59996337778862885"/>
        </patternFill>
      </fill>
      <border>
        <bottom style="thin">
          <color theme="5" tint="-0.499984740745262"/>
        </bottom>
      </border>
    </dxf>
    <dxf>
      <fill>
        <patternFill patternType="lightUp">
          <fgColor theme="9"/>
          <bgColor theme="9" tint="0.59996337778862885"/>
        </patternFill>
      </fill>
      <border>
        <bottom style="thin">
          <color theme="5" tint="-0.499984740745262"/>
        </bottom>
      </border>
    </dxf>
    <dxf>
      <fill>
        <patternFill patternType="lightUp">
          <fgColor theme="5" tint="-0.24994659260841701"/>
          <bgColor theme="5" tint="0.39994506668294322"/>
        </patternFill>
      </fill>
      <border>
        <bottom style="thin">
          <color theme="5" tint="-0.499984740745262"/>
        </bottom>
      </border>
    </dxf>
    <dxf>
      <fill>
        <patternFill patternType="lightUp">
          <fgColor theme="5"/>
          <bgColor auto="1"/>
        </patternFill>
      </fill>
      <border>
        <bottom style="thin">
          <color theme="5" tint="-0.499984740745262"/>
        </bottom>
      </border>
    </dxf>
    <dxf>
      <fill>
        <patternFill patternType="lightUp">
          <fgColor theme="9" tint="0.39991454817346722"/>
          <bgColor auto="1"/>
        </patternFill>
      </fill>
      <border>
        <bottom style="thin">
          <color theme="5" tint="-0.499984740745262"/>
        </bottom>
      </border>
    </dxf>
    <dxf>
      <fill>
        <patternFill patternType="lightUp">
          <fgColor theme="5"/>
          <bgColor theme="5" tint="0.59996337778862885"/>
        </patternFill>
      </fill>
      <border>
        <bottom style="thin">
          <color theme="5" tint="-0.499984740745262"/>
        </bottom>
      </border>
    </dxf>
    <dxf>
      <fill>
        <patternFill patternType="solid">
          <fgColor auto="1"/>
          <bgColor theme="9"/>
        </patternFill>
      </fill>
      <border>
        <bottom style="thin">
          <color theme="5" tint="-0.499984740745262"/>
        </bottom>
      </border>
    </dxf>
    <dxf>
      <fill>
        <patternFill patternType="solid">
          <fgColor auto="1"/>
          <bgColor theme="5" tint="-0.24994659260841701"/>
        </patternFill>
      </fill>
      <border>
        <bottom style="thin">
          <color theme="5" tint="-0.499984740745262"/>
        </bottom>
      </border>
    </dxf>
    <dxf>
      <font>
        <b val="0"/>
        <i val="0"/>
        <strike val="0"/>
        <condense val="0"/>
        <extend val="0"/>
        <outline val="0"/>
        <shadow val="0"/>
        <u val="none"/>
        <vertAlign val="baseline"/>
        <sz val="11"/>
        <color auto="1"/>
        <name val="Calibri"/>
        <scheme val="none"/>
      </font>
      <alignment horizontal="center" vertical="center"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1"/>
        <color auto="1"/>
        <name val="Calibri"/>
        <scheme val="none"/>
      </font>
      <alignment horizontal="general" vertical="bottom" textRotation="0" wrapText="0" indent="0" justifyLastLine="0" shrinkToFit="0" readingOrder="0"/>
      <border diagonalUp="0" diagonalDown="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Calibri"/>
        <scheme val="none"/>
      </font>
      <alignment horizontal="general" vertical="center" textRotation="0" wrapText="1" indent="0" justifyLastLine="0" shrinkToFit="0" readingOrder="0"/>
    </dxf>
    <dxf>
      <border outline="0">
        <right style="thin">
          <color auto="1"/>
        </right>
      </border>
    </dxf>
    <dxf>
      <font>
        <b/>
        <i val="0"/>
        <strike val="0"/>
        <condense val="0"/>
        <extend val="0"/>
        <outline val="0"/>
        <shadow val="0"/>
        <u val="none"/>
        <vertAlign val="baseline"/>
        <sz val="11"/>
        <color auto="1"/>
        <name val="Calibri"/>
        <family val="2"/>
        <scheme val="none"/>
      </font>
      <fill>
        <patternFill patternType="solid">
          <fgColor indexed="64"/>
          <bgColor theme="5" tint="0.59999389629810485"/>
        </patternFill>
      </fill>
    </dxf>
  </dxfs>
  <tableStyles count="0" defaultTableStyle="TableStyleMedium2" defaultPivotStyle="PivotStyleLight16"/>
  <colors>
    <mruColors>
      <color rgb="FFFBF6EF"/>
      <color rgb="FFFAFBF7"/>
      <color rgb="FFF3B5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0</xdr:row>
      <xdr:rowOff>266700</xdr:rowOff>
    </xdr:from>
    <xdr:to>
      <xdr:col>4</xdr:col>
      <xdr:colOff>638175</xdr:colOff>
      <xdr:row>0</xdr:row>
      <xdr:rowOff>634146</xdr:rowOff>
    </xdr:to>
    <xdr:pic>
      <xdr:nvPicPr>
        <xdr:cNvPr id="2" name="Imag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266700"/>
          <a:ext cx="2324100" cy="3674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16</xdr:col>
          <xdr:colOff>419100</xdr:colOff>
          <xdr:row>0</xdr:row>
          <xdr:rowOff>161925</xdr:rowOff>
        </xdr:from>
        <xdr:to>
          <xdr:col>17</xdr:col>
          <xdr:colOff>666750</xdr:colOff>
          <xdr:row>3</xdr:row>
          <xdr:rowOff>9525</xdr:rowOff>
        </xdr:to>
        <xdr:sp macro="" textlink="">
          <xdr:nvSpPr>
            <xdr:cNvPr id="4124" name="Object 28"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solidFill>
              <a:srgbClr val="FFFFFF"/>
            </a:solidFill>
            <a:ln>
              <a:noFill/>
            </a:ln>
            <a:extLst>
              <a:ext uri="{91240B29-F687-4F45-9708-019B960494DF}">
                <a14:hiddenLine w="0">
                  <a:solidFill>
                    <a:srgbClr val="000000"/>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8C86A2B-7BFC-4C3D-A72C-CAD8C92B1192}" name="Projets" displayName="Projets" ref="A6:G28" totalsRowShown="0" headerRowDxfId="33" tableBorderDxfId="32" headerRowCellStyle="Normal 2">
  <autoFilter ref="A6:G28" xr:uid="{06E89BBB-3F52-4D96-9448-0D4722DEA1A8}"/>
  <tableColumns count="7">
    <tableColumn id="1" xr3:uid="{783F93A1-BF29-4498-9D2B-3AE9D32FC0F1}" name="Check / Date" dataDxfId="31" dataCellStyle="Normal 2"/>
    <tableColumn id="2" xr3:uid="{AF8A2AE1-DA96-4256-89A1-3E90283EDBC5}" name="#" dataDxfId="30" dataCellStyle="Normal 2"/>
    <tableColumn id="3" xr3:uid="{010870E3-7746-477A-B679-607C332D69CD}" name="Début" dataDxfId="29" dataCellStyle="Normal 2"/>
    <tableColumn id="4" xr3:uid="{8CB024C6-D29B-425F-BE63-50C0A32300C9}" name="Fin" dataDxfId="28" dataCellStyle="Normal 2"/>
    <tableColumn id="5" xr3:uid="{4B235AC9-CCD1-4519-B0EB-5F4B19D59781}" name="Tâche" dataDxfId="27" dataCellStyle="Normal 2"/>
    <tableColumn id="6" xr3:uid="{B8EEE31A-5C55-4065-A791-CB6BCE113CA3}" name="Commentaires" dataDxfId="26" dataCellStyle="Normal 2"/>
    <tableColumn id="7" xr3:uid="{8679CC15-A0A8-4E36-A16D-A4170D1F90ED}" name="Terminé?" dataDxfId="25" dataCellStyle="Normal 2"/>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749F02D-6415-4121-832D-6BF0F27131CB}" name="Calendrier" displayName="Calendrier" ref="J1:N33" totalsRowShown="0" headerRowDxfId="6" dataDxfId="5">
  <autoFilter ref="J1:N33" xr:uid="{A0CBDF91-496C-447F-BB9D-87B8EE688FDE}"/>
  <tableColumns count="5">
    <tableColumn id="1" xr3:uid="{5B37F071-0756-40F6-AF4A-35539E3C3D48}" name="Mois" dataDxfId="4">
      <calculatedColumnFormula>EDATE(J1,4)</calculatedColumnFormula>
    </tableColumn>
    <tableColumn id="2" xr3:uid="{3485DDEE-02B9-4910-959A-58A860312B9F}" name="Année" dataDxfId="3">
      <calculatedColumnFormula>YEAR(J2)</calculatedColumnFormula>
    </tableColumn>
    <tableColumn id="3" xr3:uid="{F76BB4A1-38F9-4A22-9467-81538EF41F9E}" name="Session" dataDxfId="2">
      <calculatedColumnFormula>IF(MONTH(J2+15)&lt;5, "H", IF(MONTH(J2+15)&lt;9, "E", "A"))</calculatedColumnFormula>
    </tableColumn>
    <tableColumn id="4" xr3:uid="{53A75D70-F89C-4592-8D58-5C31B9049E94}" name="Trimestre" dataDxfId="1"/>
    <tableColumn id="5" xr3:uid="{99E1D71C-D905-45C7-A590-CD40B1176A66}" name="Numéro"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Personnalisé 1">
      <a:dk1>
        <a:sysClr val="windowText" lastClr="000000"/>
      </a:dk1>
      <a:lt1>
        <a:sysClr val="window" lastClr="FFFFFF"/>
      </a:lt1>
      <a:dk2>
        <a:srgbClr val="1C1E1D"/>
      </a:dk2>
      <a:lt2>
        <a:srgbClr val="E7E6E6"/>
      </a:lt2>
      <a:accent1>
        <a:srgbClr val="C88942"/>
      </a:accent1>
      <a:accent2>
        <a:srgbClr val="A3BC68"/>
      </a:accent2>
      <a:accent3>
        <a:srgbClr val="7CC7A6"/>
      </a:accent3>
      <a:accent4>
        <a:srgbClr val="D6DF65"/>
      </a:accent4>
      <a:accent5>
        <a:srgbClr val="7E8E5F"/>
      </a:accent5>
      <a:accent6>
        <a:srgbClr val="922223"/>
      </a:accent6>
      <a:hlink>
        <a:srgbClr val="3894AA"/>
      </a:hlink>
      <a:folHlink>
        <a:srgbClr val="6F3B55"/>
      </a:folHlink>
    </a:clrScheme>
    <a:fontScheme name="Project Planner Gant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usherbrooke.ca/ssf/fileadmin/sites/ssf/documents/Je_dirige/Diriger_avec_competence/guide_prof_competence_doct_2008-V2015-06.pdf" TargetMode="External"/><Relationship Id="rId1" Type="http://schemas.openxmlformats.org/officeDocument/2006/relationships/hyperlink" Target="https://www.usherbrooke.ca/admission/2e-et-3e-cycles/outils/reussir-en-recherche/"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usherbrooke.ca/gestion-recherche/ethique-sante-securite/integrite/" TargetMode="External"/><Relationship Id="rId7" Type="http://schemas.openxmlformats.org/officeDocument/2006/relationships/vmlDrawing" Target="../drawings/vmlDrawing1.vml"/><Relationship Id="rId2" Type="http://schemas.openxmlformats.org/officeDocument/2006/relationships/hyperlink" Target="https://www.physique.usherbrooke.ca/securite/index.php/nouveaux-arrivants" TargetMode="External"/><Relationship Id="rId1" Type="http://schemas.openxmlformats.org/officeDocument/2006/relationships/hyperlink" Target="https://www.usherbrooke.ca/ssf/fileadmin/sites/ssf/documents/Je_dirige/Propriete_intellectuelle_des_etudiants/FICHE-je-dirige-PI-V2-2019-07.pdf" TargetMode="External"/><Relationship Id="rId6" Type="http://schemas.openxmlformats.org/officeDocument/2006/relationships/printerSettings" Target="../printerSettings/printerSettings2.bin"/><Relationship Id="rId5" Type="http://schemas.openxmlformats.org/officeDocument/2006/relationships/hyperlink" Target="https://www.usherbrooke.ca/centrecr/fr/programmes-detudes/microprogramme-de-3e-cycle-denrichissement-des-competences-en-recherche/" TargetMode="External"/><Relationship Id="rId4" Type="http://schemas.openxmlformats.org/officeDocument/2006/relationships/hyperlink" Target="https://www.usherbrooke.ca/physique/intranet/etudes-superieures/comite-de-suivi-et-activites-de-recherche/"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www.usherbrooke.ca/centrecr/fr/admission-et-inscription/"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physique.usherbrooke.ca/securite/index.php/lasers" TargetMode="External"/><Relationship Id="rId7" Type="http://schemas.openxmlformats.org/officeDocument/2006/relationships/printerSettings" Target="../printerSettings/printerSettings5.bin"/><Relationship Id="rId2" Type="http://schemas.openxmlformats.org/officeDocument/2006/relationships/hyperlink" Target="https://www.physique.usherbrooke.ca/securite/index.php/nouveaux-arrivants" TargetMode="External"/><Relationship Id="rId1" Type="http://schemas.openxmlformats.org/officeDocument/2006/relationships/hyperlink" Target="https://www.physique.usherbrooke.ca/securite/index.php/securite-en-laboratoire" TargetMode="External"/><Relationship Id="rId6" Type="http://schemas.openxmlformats.org/officeDocument/2006/relationships/hyperlink" Target="https://www.physique.usherbrooke.ca/securite/index.php/salles-propres-et-produits-chimiques" TargetMode="External"/><Relationship Id="rId5" Type="http://schemas.openxmlformats.org/officeDocument/2006/relationships/hyperlink" Target="https://www.physique.usherbrooke.ca/securite/index.php/diffraction-des-rayons-x" TargetMode="External"/><Relationship Id="rId4" Type="http://schemas.openxmlformats.org/officeDocument/2006/relationships/hyperlink" Target="https://www.physique.usherbrooke.ca/securite/index.php/cryogenie-et-gaz-comprimes"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hyperlink" Target="https://www.usherbrooke.ca/admission/fiches-cours/phy874/" TargetMode="External"/><Relationship Id="rId18" Type="http://schemas.openxmlformats.org/officeDocument/2006/relationships/hyperlink" Target="https://www.usherbrooke.ca/admission/fiches-cours/phy853/" TargetMode="External"/><Relationship Id="rId26" Type="http://schemas.openxmlformats.org/officeDocument/2006/relationships/hyperlink" Target="http://www.usherbrooke.ca/physique/ecoles-de-pointe/" TargetMode="External"/><Relationship Id="rId39" Type="http://schemas.openxmlformats.org/officeDocument/2006/relationships/hyperlink" Target="https://www.usherbrooke.ca/admission/fiches-cours/EFD910/" TargetMode="External"/><Relationship Id="rId21" Type="http://schemas.openxmlformats.org/officeDocument/2006/relationships/hyperlink" Target="https://www.usherbrooke.ca/physique/fileadmin/sites/physique/documents/Plan_de_cours/PHY-724.pdf" TargetMode="External"/><Relationship Id="rId34" Type="http://schemas.openxmlformats.org/officeDocument/2006/relationships/hyperlink" Target="https://www.usherbrooke.ca/admission/fiches-cours/EFD901/" TargetMode="External"/><Relationship Id="rId42" Type="http://schemas.openxmlformats.org/officeDocument/2006/relationships/hyperlink" Target="https://www.usherbrooke.ca/admission/fiches-cours/EFD922/" TargetMode="External"/><Relationship Id="rId47" Type="http://schemas.openxmlformats.org/officeDocument/2006/relationships/hyperlink" Target="https://www.usherbrooke.ca/admission/fiches-cours/EFD991/" TargetMode="External"/><Relationship Id="rId50" Type="http://schemas.openxmlformats.org/officeDocument/2006/relationships/table" Target="../tables/table2.xml"/><Relationship Id="rId7" Type="http://schemas.openxmlformats.org/officeDocument/2006/relationships/hyperlink" Target="https://www.usherbrooke.ca/admission/fiches-cours/phy839/" TargetMode="External"/><Relationship Id="rId2" Type="http://schemas.openxmlformats.org/officeDocument/2006/relationships/hyperlink" Target="https://www.usherbrooke.ca/admission/fiches-cours/phy724/" TargetMode="External"/><Relationship Id="rId16" Type="http://schemas.openxmlformats.org/officeDocument/2006/relationships/hyperlink" Target="https://www.usherbrooke.ca/admission/fiches-cours/phy892/" TargetMode="External"/><Relationship Id="rId29" Type="http://schemas.openxmlformats.org/officeDocument/2006/relationships/hyperlink" Target="https://www.usherbrooke.ca/admission/fiches-cours/EFD901/" TargetMode="External"/><Relationship Id="rId11" Type="http://schemas.openxmlformats.org/officeDocument/2006/relationships/hyperlink" Target="https://www.usherbrooke.ca/admission/fiches-cours/phy856/" TargetMode="External"/><Relationship Id="rId24" Type="http://schemas.openxmlformats.org/officeDocument/2006/relationships/hyperlink" Target="https://www.usherbrooke.ca/physique/fileadmin/sites/physique/documents/Plan_de_cours/PHY-760.pdf" TargetMode="External"/><Relationship Id="rId32" Type="http://schemas.openxmlformats.org/officeDocument/2006/relationships/hyperlink" Target="https://www.usherbrooke.ca/admission/fiches-cours/EFD901/" TargetMode="External"/><Relationship Id="rId37" Type="http://schemas.openxmlformats.org/officeDocument/2006/relationships/hyperlink" Target="https://www.usherbrooke.ca/admission/fiches-cours/EFD906/" TargetMode="External"/><Relationship Id="rId40" Type="http://schemas.openxmlformats.org/officeDocument/2006/relationships/hyperlink" Target="https://www.usherbrooke.ca/admission/fiches-cours/EFD911/" TargetMode="External"/><Relationship Id="rId45" Type="http://schemas.openxmlformats.org/officeDocument/2006/relationships/hyperlink" Target="https://www.usherbrooke.ca/admission/fiches-cours/EFD961/" TargetMode="External"/><Relationship Id="rId5" Type="http://schemas.openxmlformats.org/officeDocument/2006/relationships/hyperlink" Target="https://www.usherbrooke.ca/admission/fiches-cours/phy740/" TargetMode="External"/><Relationship Id="rId15" Type="http://schemas.openxmlformats.org/officeDocument/2006/relationships/hyperlink" Target="https://www.usherbrooke.ca/admission/fiches-cours/phy889/" TargetMode="External"/><Relationship Id="rId23" Type="http://schemas.openxmlformats.org/officeDocument/2006/relationships/hyperlink" Target="http://www.physique.usherbrooke.ca/pages/sites/default/files/bourbonnais/PHY740_plan.pdf" TargetMode="External"/><Relationship Id="rId28" Type="http://schemas.openxmlformats.org/officeDocument/2006/relationships/hyperlink" Target="https://www.usherbrooke.ca/physique/fileadmin/sites/physique/documents/Plan_de_cours/PHY-892.pdf" TargetMode="External"/><Relationship Id="rId36" Type="http://schemas.openxmlformats.org/officeDocument/2006/relationships/hyperlink" Target="https://www.usherbrooke.ca/admission/fiches-cours/EFD904/" TargetMode="External"/><Relationship Id="rId49" Type="http://schemas.openxmlformats.org/officeDocument/2006/relationships/hyperlink" Target="https://www.usherbrooke.ca/admission/fiches-cours/EFD978/" TargetMode="External"/><Relationship Id="rId10" Type="http://schemas.openxmlformats.org/officeDocument/2006/relationships/hyperlink" Target="https://www.usherbrooke.ca/admission/fiches-cours/phy855/" TargetMode="External"/><Relationship Id="rId19" Type="http://schemas.openxmlformats.org/officeDocument/2006/relationships/hyperlink" Target="http://www.physique.usherbrooke.ca/pages/sites/default/files/morris/PHY-723_Plan.pdf" TargetMode="External"/><Relationship Id="rId31" Type="http://schemas.openxmlformats.org/officeDocument/2006/relationships/hyperlink" Target="https://www.usherbrooke.ca/admission/fiches-cours/EFD951/" TargetMode="External"/><Relationship Id="rId44" Type="http://schemas.openxmlformats.org/officeDocument/2006/relationships/hyperlink" Target="https://www.usherbrooke.ca/admission/fiches-cours/EFD954/" TargetMode="External"/><Relationship Id="rId4" Type="http://schemas.openxmlformats.org/officeDocument/2006/relationships/hyperlink" Target="https://www.usherbrooke.ca/admission/fiches-cours/phy730/" TargetMode="External"/><Relationship Id="rId9" Type="http://schemas.openxmlformats.org/officeDocument/2006/relationships/hyperlink" Target="https://www.usherbrooke.ca/admission/fiches-cours/phy854/" TargetMode="External"/><Relationship Id="rId14" Type="http://schemas.openxmlformats.org/officeDocument/2006/relationships/hyperlink" Target="https://www.usherbrooke.ca/admission/fiches-cours/phy879/" TargetMode="External"/><Relationship Id="rId22" Type="http://schemas.openxmlformats.org/officeDocument/2006/relationships/hyperlink" Target="http://www.physique.usherbrooke.ca/poulin/utilisateur/files/enseignement/Plan_PHY-732.pdf" TargetMode="External"/><Relationship Id="rId27" Type="http://schemas.openxmlformats.org/officeDocument/2006/relationships/hyperlink" Target="https://www.usherbrooke.ca/physique/fileadmin/sites/physique/documents/Plan_de_cours/PHY-878.pdf" TargetMode="External"/><Relationship Id="rId30" Type="http://schemas.openxmlformats.org/officeDocument/2006/relationships/hyperlink" Target="https://www.usherbrooke.ca/admission/fiches-cours/EFD901/" TargetMode="External"/><Relationship Id="rId35" Type="http://schemas.openxmlformats.org/officeDocument/2006/relationships/hyperlink" Target="https://www.usherbrooke.ca/admission/fiches-cours/RTB900/" TargetMode="External"/><Relationship Id="rId43" Type="http://schemas.openxmlformats.org/officeDocument/2006/relationships/hyperlink" Target="https://www.usherbrooke.ca/admission/fiches-cours/EFD941/" TargetMode="External"/><Relationship Id="rId48" Type="http://schemas.openxmlformats.org/officeDocument/2006/relationships/hyperlink" Target="https://www.usherbrooke.ca/admission/fiches-cours/EFD977/" TargetMode="External"/><Relationship Id="rId8" Type="http://schemas.openxmlformats.org/officeDocument/2006/relationships/hyperlink" Target="https://www.usherbrooke.ca/admission/fiches-cours/phy840/" TargetMode="External"/><Relationship Id="rId3" Type="http://schemas.openxmlformats.org/officeDocument/2006/relationships/hyperlink" Target="https://www.usherbrooke.ca/admission/fiches-cours/phy732/" TargetMode="External"/><Relationship Id="rId12" Type="http://schemas.openxmlformats.org/officeDocument/2006/relationships/hyperlink" Target="https://www.usherbrooke.ca/admission/fiches-cours/phy857/" TargetMode="External"/><Relationship Id="rId17" Type="http://schemas.openxmlformats.org/officeDocument/2006/relationships/hyperlink" Target="https://www.usherbrooke.ca/admission/fiches-cours/phy851/" TargetMode="External"/><Relationship Id="rId25" Type="http://schemas.openxmlformats.org/officeDocument/2006/relationships/hyperlink" Target="http://www.usherbrooke.ca/physique/ecoles-de-pointe/" TargetMode="External"/><Relationship Id="rId33" Type="http://schemas.openxmlformats.org/officeDocument/2006/relationships/hyperlink" Target="https://www.usherbrooke.ca/admission/fiches-cours/EFD966/" TargetMode="External"/><Relationship Id="rId38" Type="http://schemas.openxmlformats.org/officeDocument/2006/relationships/hyperlink" Target="https://www.usherbrooke.ca/admission/fiches-cours/EFD907/" TargetMode="External"/><Relationship Id="rId46" Type="http://schemas.openxmlformats.org/officeDocument/2006/relationships/hyperlink" Target="https://www.usherbrooke.ca/admission/fiches-cours/EFD962/" TargetMode="External"/><Relationship Id="rId20" Type="http://schemas.openxmlformats.org/officeDocument/2006/relationships/hyperlink" Target="https://www.usherbrooke.ca/physique/fileadmin/sites/physique/documents/Plan_de_cours/PHY-730.pdf" TargetMode="External"/><Relationship Id="rId41" Type="http://schemas.openxmlformats.org/officeDocument/2006/relationships/hyperlink" Target="https://www.usherbrooke.ca/admission/fiches-cours/EFD912/" TargetMode="External"/><Relationship Id="rId1" Type="http://schemas.openxmlformats.org/officeDocument/2006/relationships/hyperlink" Target="https://www.usherbrooke.ca/admission/fiches-cours/phy723/" TargetMode="External"/><Relationship Id="rId6" Type="http://schemas.openxmlformats.org/officeDocument/2006/relationships/hyperlink" Target="https://www.usherbrooke.ca/admission/fiches-cours/phy7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97823-FA80-4DDA-AEA5-5E2A4ED7A3B0}">
  <sheetPr>
    <tabColor theme="6" tint="-0.249977111117893"/>
    <pageSetUpPr fitToPage="1"/>
  </sheetPr>
  <dimension ref="A1:R22"/>
  <sheetViews>
    <sheetView showGridLines="0" tabSelected="1" topLeftCell="A13" zoomScaleNormal="100" workbookViewId="0">
      <selection activeCell="I22" sqref="I22:Q22"/>
    </sheetView>
  </sheetViews>
  <sheetFormatPr baseColWidth="10" defaultRowHeight="15" x14ac:dyDescent="0.25"/>
  <cols>
    <col min="1" max="1" width="5" style="165" customWidth="1"/>
    <col min="2" max="5" width="5" style="224" customWidth="1"/>
    <col min="6" max="17" width="5" style="165" customWidth="1"/>
    <col min="18" max="16384" width="11" style="165"/>
  </cols>
  <sheetData>
    <row r="1" spans="1:17" s="220" customFormat="1" ht="24.95" customHeight="1" x14ac:dyDescent="0.25">
      <c r="A1" s="338" t="s">
        <v>275</v>
      </c>
      <c r="B1" s="338"/>
      <c r="C1" s="338"/>
      <c r="D1" s="338"/>
      <c r="E1" s="338"/>
      <c r="F1" s="338"/>
      <c r="G1" s="338"/>
      <c r="H1" s="338"/>
      <c r="I1" s="338"/>
      <c r="J1" s="338"/>
      <c r="K1" s="338"/>
      <c r="L1" s="338"/>
      <c r="M1" s="338"/>
      <c r="N1" s="338"/>
      <c r="O1" s="338"/>
      <c r="P1" s="338"/>
      <c r="Q1" s="338"/>
    </row>
    <row r="2" spans="1:17" ht="32.1" customHeight="1" x14ac:dyDescent="0.25">
      <c r="B2" s="221" t="s">
        <v>276</v>
      </c>
      <c r="C2" s="335" t="s">
        <v>277</v>
      </c>
      <c r="D2" s="335"/>
      <c r="E2" s="335"/>
      <c r="F2" s="335"/>
      <c r="G2" s="335"/>
      <c r="H2" s="335"/>
      <c r="I2" s="335"/>
      <c r="J2" s="335"/>
      <c r="K2" s="335"/>
      <c r="L2" s="335"/>
      <c r="M2" s="335"/>
      <c r="N2" s="335"/>
      <c r="O2" s="335"/>
      <c r="P2" s="335"/>
    </row>
    <row r="3" spans="1:17" s="222" customFormat="1" ht="48" customHeight="1" x14ac:dyDescent="0.25">
      <c r="B3" s="221" t="s">
        <v>276</v>
      </c>
      <c r="C3" s="335" t="s">
        <v>337</v>
      </c>
      <c r="D3" s="335"/>
      <c r="E3" s="335"/>
      <c r="F3" s="335"/>
      <c r="G3" s="335"/>
      <c r="H3" s="335"/>
      <c r="I3" s="335"/>
      <c r="J3" s="335"/>
      <c r="K3" s="335"/>
      <c r="L3" s="335"/>
      <c r="M3" s="335"/>
      <c r="N3" s="335"/>
      <c r="O3" s="335"/>
      <c r="P3" s="335"/>
    </row>
    <row r="4" spans="1:17" ht="48" customHeight="1" x14ac:dyDescent="0.25">
      <c r="B4" s="221" t="s">
        <v>276</v>
      </c>
      <c r="C4" s="335" t="s">
        <v>278</v>
      </c>
      <c r="D4" s="336"/>
      <c r="E4" s="336"/>
      <c r="F4" s="336"/>
      <c r="G4" s="336"/>
      <c r="H4" s="336"/>
      <c r="I4" s="336"/>
      <c r="J4" s="336"/>
      <c r="K4" s="336"/>
      <c r="L4" s="336"/>
      <c r="M4" s="336"/>
      <c r="N4" s="336"/>
      <c r="O4" s="336"/>
      <c r="P4" s="336"/>
    </row>
    <row r="5" spans="1:17" s="223" customFormat="1" ht="27.95" customHeight="1" x14ac:dyDescent="0.25">
      <c r="B5" s="221" t="s">
        <v>276</v>
      </c>
      <c r="C5" s="335" t="s">
        <v>279</v>
      </c>
      <c r="D5" s="336"/>
      <c r="E5" s="336"/>
      <c r="F5" s="336"/>
      <c r="G5" s="336"/>
      <c r="H5" s="336"/>
      <c r="I5" s="336"/>
      <c r="J5" s="336"/>
      <c r="K5" s="336"/>
      <c r="L5" s="336"/>
      <c r="M5" s="336"/>
      <c r="N5" s="336"/>
      <c r="O5" s="336"/>
      <c r="P5" s="336"/>
    </row>
    <row r="6" spans="1:17" x14ac:dyDescent="0.25">
      <c r="C6" s="221" t="s">
        <v>280</v>
      </c>
      <c r="D6" s="335" t="s">
        <v>338</v>
      </c>
      <c r="E6" s="336"/>
      <c r="F6" s="336"/>
      <c r="G6" s="336"/>
      <c r="H6" s="336"/>
      <c r="I6" s="336"/>
      <c r="J6" s="336"/>
      <c r="K6" s="336"/>
      <c r="L6" s="336"/>
      <c r="M6" s="336"/>
      <c r="N6" s="336"/>
      <c r="O6" s="336"/>
      <c r="P6" s="336"/>
    </row>
    <row r="7" spans="1:17" x14ac:dyDescent="0.25">
      <c r="C7" s="221" t="s">
        <v>280</v>
      </c>
      <c r="D7" s="335" t="s">
        <v>339</v>
      </c>
      <c r="E7" s="336"/>
      <c r="F7" s="336"/>
      <c r="G7" s="336"/>
      <c r="H7" s="336"/>
      <c r="I7" s="336"/>
      <c r="J7" s="336"/>
      <c r="K7" s="336"/>
      <c r="L7" s="336"/>
      <c r="M7" s="336"/>
      <c r="N7" s="336"/>
      <c r="O7" s="336"/>
      <c r="P7" s="336"/>
    </row>
    <row r="8" spans="1:17" x14ac:dyDescent="0.25">
      <c r="C8" s="221" t="s">
        <v>280</v>
      </c>
      <c r="D8" s="335" t="s">
        <v>281</v>
      </c>
      <c r="E8" s="336"/>
      <c r="F8" s="336"/>
      <c r="G8" s="336"/>
      <c r="H8" s="336"/>
      <c r="I8" s="336"/>
      <c r="J8" s="336"/>
      <c r="K8" s="336"/>
      <c r="L8" s="336"/>
      <c r="M8" s="336"/>
      <c r="N8" s="336"/>
      <c r="O8" s="336"/>
      <c r="P8" s="336"/>
    </row>
    <row r="9" spans="1:17" x14ac:dyDescent="0.25">
      <c r="C9" s="221" t="s">
        <v>280</v>
      </c>
      <c r="D9" s="339" t="s">
        <v>282</v>
      </c>
      <c r="E9" s="339"/>
      <c r="F9" s="339"/>
      <c r="G9" s="339"/>
      <c r="H9" s="339"/>
      <c r="I9" s="339"/>
      <c r="J9" s="339"/>
      <c r="K9" s="339"/>
      <c r="L9" s="339"/>
      <c r="M9" s="339"/>
      <c r="N9" s="339"/>
      <c r="O9" s="339"/>
      <c r="P9" s="339"/>
    </row>
    <row r="10" spans="1:17" ht="15" customHeight="1" x14ac:dyDescent="0.25">
      <c r="C10" s="221" t="s">
        <v>280</v>
      </c>
      <c r="D10" s="335" t="s">
        <v>283</v>
      </c>
      <c r="E10" s="335"/>
      <c r="F10" s="335"/>
      <c r="G10" s="335"/>
      <c r="H10" s="335"/>
      <c r="I10" s="335"/>
      <c r="J10" s="335"/>
      <c r="K10" s="335"/>
      <c r="L10" s="335"/>
      <c r="M10" s="335"/>
      <c r="N10" s="335"/>
      <c r="O10" s="335"/>
      <c r="P10" s="335"/>
    </row>
    <row r="11" spans="1:17" ht="15" customHeight="1" x14ac:dyDescent="0.25">
      <c r="C11" s="221" t="s">
        <v>280</v>
      </c>
      <c r="D11" s="335" t="s">
        <v>284</v>
      </c>
      <c r="E11" s="335"/>
      <c r="F11" s="335"/>
      <c r="G11" s="335"/>
      <c r="H11" s="335"/>
      <c r="I11" s="335"/>
      <c r="J11" s="335"/>
      <c r="K11" s="335"/>
      <c r="L11" s="335"/>
      <c r="M11" s="335"/>
      <c r="N11" s="335"/>
      <c r="O11" s="335"/>
      <c r="P11" s="335"/>
    </row>
    <row r="12" spans="1:17" x14ac:dyDescent="0.25">
      <c r="C12" s="221" t="s">
        <v>280</v>
      </c>
      <c r="D12" s="335" t="s">
        <v>285</v>
      </c>
      <c r="E12" s="336"/>
      <c r="F12" s="336"/>
      <c r="G12" s="336"/>
      <c r="H12" s="336"/>
      <c r="I12" s="336"/>
      <c r="J12" s="336"/>
      <c r="K12" s="336"/>
      <c r="L12" s="336"/>
      <c r="M12" s="336"/>
      <c r="N12" s="336"/>
      <c r="O12" s="336"/>
      <c r="P12" s="336"/>
    </row>
    <row r="13" spans="1:17" x14ac:dyDescent="0.25">
      <c r="C13" s="221" t="s">
        <v>280</v>
      </c>
      <c r="D13" s="335" t="s">
        <v>286</v>
      </c>
      <c r="E13" s="336"/>
      <c r="F13" s="336"/>
      <c r="G13" s="336"/>
      <c r="H13" s="336"/>
      <c r="I13" s="336"/>
      <c r="J13" s="336"/>
      <c r="K13" s="336"/>
      <c r="L13" s="336"/>
      <c r="M13" s="336"/>
      <c r="N13" s="336"/>
      <c r="O13" s="336"/>
      <c r="P13" s="336"/>
    </row>
    <row r="14" spans="1:17" x14ac:dyDescent="0.25">
      <c r="C14" s="221" t="s">
        <v>280</v>
      </c>
      <c r="D14" s="335" t="s">
        <v>287</v>
      </c>
      <c r="E14" s="336"/>
      <c r="F14" s="336"/>
      <c r="G14" s="336"/>
      <c r="H14" s="336"/>
      <c r="I14" s="336"/>
      <c r="J14" s="336"/>
      <c r="K14" s="336"/>
      <c r="L14" s="336"/>
      <c r="M14" s="336"/>
      <c r="N14" s="336"/>
      <c r="O14" s="336"/>
      <c r="P14" s="336"/>
    </row>
    <row r="15" spans="1:17" s="222" customFormat="1" ht="20.100000000000001" customHeight="1" x14ac:dyDescent="0.25">
      <c r="B15" s="225"/>
      <c r="C15" s="221" t="s">
        <v>280</v>
      </c>
      <c r="D15" s="335" t="s">
        <v>340</v>
      </c>
      <c r="E15" s="336"/>
      <c r="F15" s="336"/>
      <c r="G15" s="336"/>
      <c r="H15" s="336"/>
      <c r="I15" s="336"/>
      <c r="J15" s="336"/>
      <c r="K15" s="336"/>
      <c r="L15" s="336"/>
      <c r="M15" s="336"/>
      <c r="N15" s="336"/>
      <c r="O15" s="336"/>
      <c r="P15" s="336"/>
    </row>
    <row r="16" spans="1:17" s="222" customFormat="1" ht="60" customHeight="1" x14ac:dyDescent="0.25">
      <c r="B16" s="221" t="s">
        <v>276</v>
      </c>
      <c r="C16" s="335" t="s">
        <v>341</v>
      </c>
      <c r="D16" s="336"/>
      <c r="E16" s="336"/>
      <c r="F16" s="336"/>
      <c r="G16" s="336"/>
      <c r="H16" s="336"/>
      <c r="I16" s="336"/>
      <c r="J16" s="336"/>
      <c r="K16" s="336"/>
      <c r="L16" s="336"/>
      <c r="M16" s="336"/>
      <c r="N16" s="336"/>
      <c r="O16" s="336"/>
      <c r="P16" s="336"/>
    </row>
    <row r="17" spans="1:18" ht="24.95" customHeight="1" x14ac:dyDescent="0.25">
      <c r="A17" s="337" t="s">
        <v>288</v>
      </c>
      <c r="B17" s="337"/>
      <c r="C17" s="337"/>
      <c r="D17" s="337"/>
      <c r="E17" s="337"/>
      <c r="F17" s="337"/>
      <c r="G17" s="337"/>
      <c r="H17" s="337"/>
      <c r="I17" s="337"/>
      <c r="J17" s="337"/>
      <c r="K17" s="337"/>
      <c r="L17" s="337"/>
      <c r="M17" s="337"/>
      <c r="N17" s="337"/>
      <c r="O17" s="337"/>
      <c r="P17" s="337"/>
      <c r="Q17" s="337"/>
    </row>
    <row r="18" spans="1:18" ht="165.95" customHeight="1" x14ac:dyDescent="0.25">
      <c r="B18" s="335" t="s">
        <v>342</v>
      </c>
      <c r="C18" s="335"/>
      <c r="D18" s="335"/>
      <c r="E18" s="335"/>
      <c r="F18" s="335"/>
      <c r="G18" s="335"/>
      <c r="H18" s="335"/>
      <c r="I18" s="335"/>
      <c r="J18" s="335"/>
      <c r="K18" s="335"/>
      <c r="L18" s="335"/>
      <c r="M18" s="335"/>
      <c r="N18" s="335"/>
      <c r="O18" s="335"/>
      <c r="P18" s="335"/>
    </row>
    <row r="19" spans="1:18" s="222" customFormat="1" ht="63.95" customHeight="1" x14ac:dyDescent="0.25">
      <c r="B19" s="335" t="s">
        <v>289</v>
      </c>
      <c r="C19" s="336"/>
      <c r="D19" s="336"/>
      <c r="E19" s="336"/>
      <c r="F19" s="336"/>
      <c r="G19" s="336"/>
      <c r="H19" s="336"/>
      <c r="I19" s="336"/>
      <c r="J19" s="336"/>
      <c r="K19" s="336"/>
      <c r="L19" s="336"/>
      <c r="M19" s="336"/>
      <c r="N19" s="336"/>
      <c r="O19" s="336"/>
      <c r="P19" s="336"/>
    </row>
    <row r="20" spans="1:18" s="220" customFormat="1" ht="24" customHeight="1" x14ac:dyDescent="0.25">
      <c r="B20" s="340" t="s">
        <v>290</v>
      </c>
      <c r="C20" s="340"/>
      <c r="D20" s="340"/>
      <c r="E20" s="340"/>
      <c r="F20" s="340"/>
      <c r="G20" s="340"/>
      <c r="H20" s="340"/>
      <c r="I20" s="340"/>
      <c r="J20" s="340"/>
      <c r="K20" s="340"/>
      <c r="L20" s="340"/>
      <c r="M20" s="340"/>
      <c r="N20" s="340"/>
      <c r="O20" s="340"/>
      <c r="P20" s="340"/>
    </row>
    <row r="21" spans="1:18" s="220" customFormat="1" ht="15" customHeight="1" x14ac:dyDescent="0.25">
      <c r="B21" s="340" t="s">
        <v>291</v>
      </c>
      <c r="C21" s="340"/>
      <c r="D21" s="340"/>
      <c r="E21" s="340"/>
      <c r="F21" s="340"/>
      <c r="G21" s="340"/>
      <c r="H21" s="221" t="s">
        <v>276</v>
      </c>
      <c r="I21" s="334" t="s">
        <v>292</v>
      </c>
      <c r="J21" s="334"/>
      <c r="K21" s="334"/>
      <c r="L21" s="334"/>
      <c r="M21" s="334"/>
      <c r="N21" s="227"/>
      <c r="O21" s="227"/>
      <c r="P21" s="227"/>
    </row>
    <row r="22" spans="1:18" s="232" customFormat="1" ht="32.1" customHeight="1" x14ac:dyDescent="0.25">
      <c r="H22" s="332" t="s">
        <v>276</v>
      </c>
      <c r="I22" s="334" t="s">
        <v>343</v>
      </c>
      <c r="J22" s="334"/>
      <c r="K22" s="334"/>
      <c r="L22" s="334"/>
      <c r="M22" s="334"/>
      <c r="N22" s="334"/>
      <c r="O22" s="334"/>
      <c r="P22" s="334"/>
      <c r="Q22" s="334"/>
      <c r="R22" s="226"/>
    </row>
  </sheetData>
  <mergeCells count="23">
    <mergeCell ref="I22:Q22"/>
    <mergeCell ref="D12:P12"/>
    <mergeCell ref="A1:Q1"/>
    <mergeCell ref="C2:P2"/>
    <mergeCell ref="C3:P3"/>
    <mergeCell ref="C4:P4"/>
    <mergeCell ref="C5:P5"/>
    <mergeCell ref="D6:P6"/>
    <mergeCell ref="D7:P7"/>
    <mergeCell ref="D8:P8"/>
    <mergeCell ref="D9:P9"/>
    <mergeCell ref="D10:P10"/>
    <mergeCell ref="D11:P11"/>
    <mergeCell ref="B19:P19"/>
    <mergeCell ref="B20:P20"/>
    <mergeCell ref="B21:G21"/>
    <mergeCell ref="I21:M21"/>
    <mergeCell ref="D13:P13"/>
    <mergeCell ref="D14:P14"/>
    <mergeCell ref="D15:P15"/>
    <mergeCell ref="C16:P16"/>
    <mergeCell ref="A17:Q17"/>
    <mergeCell ref="B18:P18"/>
  </mergeCells>
  <hyperlinks>
    <hyperlink ref="I21:M21" r:id="rId1" display="Réussir en recherche" xr:uid="{FC9738C1-6552-4C9F-A154-ED03102CF29D}"/>
    <hyperlink ref="I22:O22" r:id="rId2" display="Diriger en recherche avec compétence" xr:uid="{35AA4EC7-04B4-4C50-B1EE-53244E8CFA64}"/>
  </hyperlinks>
  <printOptions horizontalCentered="1" verticalCentered="1"/>
  <pageMargins left="0.23622047244094491" right="0.23622047244094491" top="0.47244094488188981" bottom="0.51181102362204722" header="0.31496062992125984" footer="0.31496062992125984"/>
  <pageSetup paperSize="119"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3C29A-CF6C-45F2-A432-B7068D0AA2C7}">
  <sheetPr>
    <tabColor theme="6" tint="-0.249977111117893"/>
  </sheetPr>
  <dimension ref="A1:Q25"/>
  <sheetViews>
    <sheetView showGridLines="0" topLeftCell="A16" zoomScaleNormal="100" workbookViewId="0">
      <selection activeCell="S19" sqref="S19"/>
    </sheetView>
  </sheetViews>
  <sheetFormatPr baseColWidth="10" defaultRowHeight="15" x14ac:dyDescent="0.25"/>
  <cols>
    <col min="1" max="5" width="5" style="165" customWidth="1"/>
    <col min="6" max="6" width="1.625" style="165" customWidth="1"/>
    <col min="7" max="7" width="5" style="165" customWidth="1"/>
    <col min="8" max="16" width="7.125" style="165" customWidth="1"/>
    <col min="17" max="17" width="5" style="165" customWidth="1"/>
    <col min="18" max="16384" width="11" style="165"/>
  </cols>
  <sheetData>
    <row r="1" spans="1:17" ht="16.5" thickBot="1" x14ac:dyDescent="0.3">
      <c r="A1" s="384" t="s">
        <v>293</v>
      </c>
      <c r="B1" s="384"/>
      <c r="C1" s="384"/>
      <c r="D1" s="384"/>
      <c r="E1" s="384"/>
      <c r="F1" s="384"/>
      <c r="G1" s="384"/>
      <c r="H1" s="384"/>
      <c r="I1" s="384"/>
      <c r="J1" s="384"/>
      <c r="K1" s="384"/>
      <c r="L1" s="384"/>
      <c r="M1" s="384"/>
      <c r="N1" s="384"/>
      <c r="O1" s="384"/>
      <c r="P1" s="384"/>
      <c r="Q1" s="228"/>
    </row>
    <row r="2" spans="1:17" x14ac:dyDescent="0.25">
      <c r="A2" s="385" t="s">
        <v>294</v>
      </c>
      <c r="B2" s="386"/>
      <c r="C2" s="386"/>
      <c r="D2" s="386"/>
      <c r="E2" s="386"/>
      <c r="F2" s="386"/>
      <c r="G2" s="229" t="s">
        <v>295</v>
      </c>
      <c r="H2" s="387" t="s">
        <v>296</v>
      </c>
      <c r="I2" s="387"/>
      <c r="J2" s="387"/>
      <c r="K2" s="387"/>
      <c r="L2" s="387"/>
      <c r="M2" s="387"/>
      <c r="N2" s="387"/>
      <c r="O2" s="387"/>
      <c r="P2" s="388"/>
      <c r="Q2" s="230"/>
    </row>
    <row r="3" spans="1:17" ht="48" customHeight="1" x14ac:dyDescent="0.25">
      <c r="A3" s="380" t="s">
        <v>344</v>
      </c>
      <c r="B3" s="371"/>
      <c r="C3" s="371"/>
      <c r="D3" s="371"/>
      <c r="E3" s="371"/>
      <c r="F3" s="371"/>
      <c r="G3" s="231" t="s">
        <v>259</v>
      </c>
      <c r="H3" s="363" t="s">
        <v>345</v>
      </c>
      <c r="I3" s="363"/>
      <c r="J3" s="363"/>
      <c r="K3" s="363"/>
      <c r="L3" s="363"/>
      <c r="M3" s="363"/>
      <c r="N3" s="363"/>
      <c r="O3" s="363"/>
      <c r="P3" s="383"/>
      <c r="Q3" s="232"/>
    </row>
    <row r="4" spans="1:17" s="220" customFormat="1" ht="15.95" customHeight="1" x14ac:dyDescent="0.25">
      <c r="A4" s="380" t="s">
        <v>297</v>
      </c>
      <c r="B4" s="371"/>
      <c r="C4" s="371"/>
      <c r="D4" s="371"/>
      <c r="E4" s="371"/>
      <c r="F4" s="371"/>
      <c r="G4" s="231" t="s">
        <v>259</v>
      </c>
      <c r="H4" s="363" t="s">
        <v>346</v>
      </c>
      <c r="I4" s="363"/>
      <c r="J4" s="363"/>
      <c r="K4" s="363"/>
      <c r="L4" s="363"/>
      <c r="M4" s="363"/>
      <c r="N4" s="363"/>
      <c r="O4" s="363"/>
      <c r="P4" s="383"/>
      <c r="Q4" s="232"/>
    </row>
    <row r="5" spans="1:17" s="220" customFormat="1" ht="32.1" customHeight="1" x14ac:dyDescent="0.25">
      <c r="A5" s="341" t="s">
        <v>347</v>
      </c>
      <c r="B5" s="342"/>
      <c r="C5" s="342"/>
      <c r="D5" s="342"/>
      <c r="E5" s="342"/>
      <c r="F5" s="343"/>
      <c r="G5" s="231" t="s">
        <v>259</v>
      </c>
      <c r="H5" s="344" t="s">
        <v>348</v>
      </c>
      <c r="I5" s="345"/>
      <c r="J5" s="345"/>
      <c r="K5" s="345"/>
      <c r="L5" s="345"/>
      <c r="M5" s="345"/>
      <c r="N5" s="345"/>
      <c r="O5" s="345"/>
      <c r="P5" s="346"/>
      <c r="Q5" s="232"/>
    </row>
    <row r="6" spans="1:17" ht="48" customHeight="1" x14ac:dyDescent="0.25">
      <c r="A6" s="380" t="s">
        <v>298</v>
      </c>
      <c r="B6" s="371"/>
      <c r="C6" s="371"/>
      <c r="D6" s="371"/>
      <c r="E6" s="371"/>
      <c r="F6" s="371"/>
      <c r="G6" s="231" t="s">
        <v>259</v>
      </c>
      <c r="H6" s="381" t="s">
        <v>299</v>
      </c>
      <c r="I6" s="381"/>
      <c r="J6" s="381"/>
      <c r="K6" s="381"/>
      <c r="L6" s="381"/>
      <c r="M6" s="381"/>
      <c r="N6" s="381"/>
      <c r="O6" s="381"/>
      <c r="P6" s="382"/>
      <c r="Q6" s="225"/>
    </row>
    <row r="7" spans="1:17" s="224" customFormat="1" ht="108" customHeight="1" x14ac:dyDescent="0.25">
      <c r="A7" s="347" t="s">
        <v>300</v>
      </c>
      <c r="B7" s="348"/>
      <c r="C7" s="348"/>
      <c r="D7" s="348"/>
      <c r="E7" s="348"/>
      <c r="F7" s="348"/>
      <c r="G7" s="233" t="s">
        <v>259</v>
      </c>
      <c r="H7" s="363" t="s">
        <v>301</v>
      </c>
      <c r="I7" s="363"/>
      <c r="J7" s="363"/>
      <c r="K7" s="363"/>
      <c r="L7" s="363"/>
      <c r="M7" s="363"/>
      <c r="N7" s="363"/>
      <c r="O7" s="363"/>
      <c r="P7" s="383"/>
      <c r="Q7" s="232"/>
    </row>
    <row r="8" spans="1:17" s="225" customFormat="1" ht="63.95" customHeight="1" x14ac:dyDescent="0.25">
      <c r="A8" s="347" t="s">
        <v>349</v>
      </c>
      <c r="B8" s="348"/>
      <c r="C8" s="348"/>
      <c r="D8" s="348"/>
      <c r="E8" s="348"/>
      <c r="F8" s="348"/>
      <c r="G8" s="233" t="s">
        <v>259</v>
      </c>
      <c r="H8" s="381" t="s">
        <v>350</v>
      </c>
      <c r="I8" s="361"/>
      <c r="J8" s="361"/>
      <c r="K8" s="361"/>
      <c r="L8" s="361"/>
      <c r="M8" s="361"/>
      <c r="N8" s="361"/>
      <c r="O8" s="361"/>
      <c r="P8" s="362"/>
    </row>
    <row r="9" spans="1:17" ht="32.1" customHeight="1" x14ac:dyDescent="0.25">
      <c r="A9" s="380" t="s">
        <v>302</v>
      </c>
      <c r="B9" s="371"/>
      <c r="C9" s="371"/>
      <c r="D9" s="371"/>
      <c r="E9" s="371"/>
      <c r="F9" s="371"/>
      <c r="G9" s="231" t="s">
        <v>259</v>
      </c>
      <c r="H9" s="381" t="s">
        <v>303</v>
      </c>
      <c r="I9" s="361"/>
      <c r="J9" s="361"/>
      <c r="K9" s="361"/>
      <c r="L9" s="361"/>
      <c r="M9" s="361"/>
      <c r="N9" s="361"/>
      <c r="O9" s="361"/>
      <c r="P9" s="362"/>
    </row>
    <row r="10" spans="1:17" s="224" customFormat="1" ht="80.099999999999994" customHeight="1" x14ac:dyDescent="0.25">
      <c r="A10" s="347" t="s">
        <v>304</v>
      </c>
      <c r="B10" s="348"/>
      <c r="C10" s="348"/>
      <c r="D10" s="348"/>
      <c r="E10" s="348"/>
      <c r="F10" s="348"/>
      <c r="G10" s="233" t="s">
        <v>259</v>
      </c>
      <c r="H10" s="381" t="s">
        <v>351</v>
      </c>
      <c r="I10" s="361"/>
      <c r="J10" s="361"/>
      <c r="K10" s="361"/>
      <c r="L10" s="361"/>
      <c r="M10" s="361"/>
      <c r="N10" s="361"/>
      <c r="O10" s="361"/>
      <c r="P10" s="362"/>
    </row>
    <row r="11" spans="1:17" s="224" customFormat="1" ht="32.1" customHeight="1" x14ac:dyDescent="0.25">
      <c r="A11" s="347" t="s">
        <v>305</v>
      </c>
      <c r="B11" s="363"/>
      <c r="C11" s="363"/>
      <c r="D11" s="363"/>
      <c r="E11" s="363"/>
      <c r="F11" s="363"/>
      <c r="G11" s="350" t="s">
        <v>259</v>
      </c>
      <c r="H11" s="364" t="s">
        <v>306</v>
      </c>
      <c r="I11" s="365"/>
      <c r="J11" s="365"/>
      <c r="K11" s="365"/>
      <c r="L11" s="365"/>
      <c r="M11" s="365"/>
      <c r="N11" s="365"/>
      <c r="O11" s="365"/>
      <c r="P11" s="366"/>
    </row>
    <row r="12" spans="1:17" x14ac:dyDescent="0.25">
      <c r="A12" s="347"/>
      <c r="B12" s="363"/>
      <c r="C12" s="363"/>
      <c r="D12" s="363"/>
      <c r="E12" s="363"/>
      <c r="F12" s="363"/>
      <c r="G12" s="350"/>
      <c r="H12" s="373" t="s">
        <v>307</v>
      </c>
      <c r="I12" s="373"/>
      <c r="J12" s="373"/>
      <c r="K12" s="373"/>
      <c r="L12" s="373"/>
      <c r="M12" s="373"/>
      <c r="N12" s="373"/>
      <c r="O12" s="373"/>
      <c r="P12" s="374"/>
    </row>
    <row r="13" spans="1:17" s="224" customFormat="1" ht="80.099999999999994" customHeight="1" x14ac:dyDescent="0.25">
      <c r="A13" s="347" t="s">
        <v>308</v>
      </c>
      <c r="B13" s="363"/>
      <c r="C13" s="363"/>
      <c r="D13" s="363"/>
      <c r="E13" s="363"/>
      <c r="F13" s="363"/>
      <c r="G13" s="350" t="s">
        <v>259</v>
      </c>
      <c r="H13" s="364" t="s">
        <v>309</v>
      </c>
      <c r="I13" s="375"/>
      <c r="J13" s="375"/>
      <c r="K13" s="375"/>
      <c r="L13" s="375"/>
      <c r="M13" s="375"/>
      <c r="N13" s="375"/>
      <c r="O13" s="375"/>
      <c r="P13" s="376"/>
    </row>
    <row r="14" spans="1:17" x14ac:dyDescent="0.25">
      <c r="A14" s="347"/>
      <c r="B14" s="363"/>
      <c r="C14" s="363"/>
      <c r="D14" s="363"/>
      <c r="E14" s="363"/>
      <c r="F14" s="363"/>
      <c r="G14" s="350"/>
      <c r="H14" s="377" t="s">
        <v>310</v>
      </c>
      <c r="I14" s="378"/>
      <c r="J14" s="378"/>
      <c r="K14" s="378"/>
      <c r="L14" s="378"/>
      <c r="M14" s="378"/>
      <c r="N14" s="378"/>
      <c r="O14" s="378"/>
      <c r="P14" s="379"/>
    </row>
    <row r="15" spans="1:17" s="224" customFormat="1" ht="48" customHeight="1" x14ac:dyDescent="0.25">
      <c r="A15" s="349" t="s">
        <v>311</v>
      </c>
      <c r="B15" s="348"/>
      <c r="C15" s="348"/>
      <c r="D15" s="348"/>
      <c r="E15" s="348"/>
      <c r="F15" s="348"/>
      <c r="G15" s="233" t="s">
        <v>259</v>
      </c>
      <c r="H15" s="361" t="s">
        <v>312</v>
      </c>
      <c r="I15" s="361"/>
      <c r="J15" s="361"/>
      <c r="K15" s="361"/>
      <c r="L15" s="361"/>
      <c r="M15" s="361"/>
      <c r="N15" s="361"/>
      <c r="O15" s="361"/>
      <c r="P15" s="362"/>
    </row>
    <row r="16" spans="1:17" ht="32.1" customHeight="1" x14ac:dyDescent="0.25">
      <c r="A16" s="370" t="s">
        <v>313</v>
      </c>
      <c r="B16" s="371"/>
      <c r="C16" s="371"/>
      <c r="D16" s="371"/>
      <c r="E16" s="371"/>
      <c r="F16" s="371"/>
      <c r="G16" s="372" t="s">
        <v>259</v>
      </c>
      <c r="H16" s="365" t="s">
        <v>314</v>
      </c>
      <c r="I16" s="365"/>
      <c r="J16" s="365"/>
      <c r="K16" s="365"/>
      <c r="L16" s="365"/>
      <c r="M16" s="365"/>
      <c r="N16" s="365"/>
      <c r="O16" s="365"/>
      <c r="P16" s="366"/>
    </row>
    <row r="17" spans="1:16" x14ac:dyDescent="0.25">
      <c r="A17" s="370"/>
      <c r="B17" s="371"/>
      <c r="C17" s="371"/>
      <c r="D17" s="371"/>
      <c r="E17" s="371"/>
      <c r="F17" s="371"/>
      <c r="G17" s="372"/>
      <c r="H17" s="373" t="s">
        <v>315</v>
      </c>
      <c r="I17" s="373"/>
      <c r="J17" s="373"/>
      <c r="K17" s="373"/>
      <c r="L17" s="373"/>
      <c r="M17" s="373"/>
      <c r="N17" s="373"/>
      <c r="O17" s="373"/>
      <c r="P17" s="374"/>
    </row>
    <row r="18" spans="1:16" s="232" customFormat="1" ht="32.1" customHeight="1" x14ac:dyDescent="0.25">
      <c r="A18" s="349" t="s">
        <v>316</v>
      </c>
      <c r="B18" s="348"/>
      <c r="C18" s="348"/>
      <c r="D18" s="348"/>
      <c r="E18" s="348"/>
      <c r="F18" s="348"/>
      <c r="G18" s="233" t="s">
        <v>259</v>
      </c>
      <c r="H18" s="361" t="s">
        <v>317</v>
      </c>
      <c r="I18" s="361"/>
      <c r="J18" s="361"/>
      <c r="K18" s="361"/>
      <c r="L18" s="361"/>
      <c r="M18" s="361"/>
      <c r="N18" s="361"/>
      <c r="O18" s="361"/>
      <c r="P18" s="362"/>
    </row>
    <row r="19" spans="1:16" s="225" customFormat="1" ht="48" customHeight="1" x14ac:dyDescent="0.25">
      <c r="A19" s="347" t="s">
        <v>253</v>
      </c>
      <c r="B19" s="363"/>
      <c r="C19" s="363"/>
      <c r="D19" s="363"/>
      <c r="E19" s="363"/>
      <c r="F19" s="363"/>
      <c r="G19" s="350" t="s">
        <v>259</v>
      </c>
      <c r="H19" s="364" t="s">
        <v>318</v>
      </c>
      <c r="I19" s="365"/>
      <c r="J19" s="365"/>
      <c r="K19" s="365"/>
      <c r="L19" s="365"/>
      <c r="M19" s="365"/>
      <c r="N19" s="365"/>
      <c r="O19" s="365"/>
      <c r="P19" s="366"/>
    </row>
    <row r="20" spans="1:16" x14ac:dyDescent="0.25">
      <c r="A20" s="347"/>
      <c r="B20" s="363"/>
      <c r="C20" s="363"/>
      <c r="D20" s="363"/>
      <c r="E20" s="363"/>
      <c r="F20" s="363"/>
      <c r="G20" s="350"/>
      <c r="H20" s="367" t="s">
        <v>319</v>
      </c>
      <c r="I20" s="368"/>
      <c r="J20" s="368"/>
      <c r="K20" s="368"/>
      <c r="L20" s="368"/>
      <c r="M20" s="368"/>
      <c r="N20" s="368"/>
      <c r="O20" s="368"/>
      <c r="P20" s="369"/>
    </row>
    <row r="21" spans="1:16" ht="32.1" customHeight="1" x14ac:dyDescent="0.25">
      <c r="A21" s="347" t="s">
        <v>82</v>
      </c>
      <c r="B21" s="348"/>
      <c r="C21" s="348"/>
      <c r="D21" s="348"/>
      <c r="E21" s="348"/>
      <c r="F21" s="348"/>
      <c r="G21" s="350" t="s">
        <v>259</v>
      </c>
      <c r="H21" s="351" t="s">
        <v>352</v>
      </c>
      <c r="I21" s="352"/>
      <c r="J21" s="352"/>
      <c r="K21" s="352"/>
      <c r="L21" s="352"/>
      <c r="M21" s="352"/>
      <c r="N21" s="352"/>
      <c r="O21" s="352"/>
      <c r="P21" s="353"/>
    </row>
    <row r="22" spans="1:16" ht="32.1" customHeight="1" x14ac:dyDescent="0.25">
      <c r="A22" s="349"/>
      <c r="B22" s="348"/>
      <c r="C22" s="348"/>
      <c r="D22" s="348"/>
      <c r="E22" s="348"/>
      <c r="F22" s="348"/>
      <c r="G22" s="350"/>
      <c r="H22" s="354" t="s">
        <v>353</v>
      </c>
      <c r="I22" s="354"/>
      <c r="J22" s="354"/>
      <c r="K22" s="354"/>
      <c r="L22" s="354"/>
      <c r="M22" s="354"/>
      <c r="N22" s="354"/>
      <c r="O22" s="354"/>
      <c r="P22" s="355"/>
    </row>
    <row r="23" spans="1:16" ht="48" customHeight="1" thickBot="1" x14ac:dyDescent="0.3">
      <c r="A23" s="356" t="s">
        <v>137</v>
      </c>
      <c r="B23" s="357"/>
      <c r="C23" s="357"/>
      <c r="D23" s="357"/>
      <c r="E23" s="357"/>
      <c r="F23" s="357"/>
      <c r="G23" s="234" t="s">
        <v>259</v>
      </c>
      <c r="H23" s="358" t="s">
        <v>320</v>
      </c>
      <c r="I23" s="359"/>
      <c r="J23" s="359"/>
      <c r="K23" s="359"/>
      <c r="L23" s="359"/>
      <c r="M23" s="359"/>
      <c r="N23" s="359"/>
      <c r="O23" s="359"/>
      <c r="P23" s="360"/>
    </row>
    <row r="25" spans="1:16" s="225" customFormat="1" ht="63.95" customHeight="1" x14ac:dyDescent="0.25">
      <c r="A25" s="336" t="str">
        <f>IF(COUNTIF(G3:G23,"oui")=16, CONCATENATE("Pour terminer, créez un fichier PDF en cliquant sur Acrobat, ", "insérez ensuite les feuilles « Instruction », « Discussions », « Suivi PhD », « Projets », «Formations » et « Gantt ».", "Les deux parties apposeront leur signature électronique sur le document, ", "s'en garderont une copie et en expédieront une au comité des études supérieures."),"")</f>
        <v/>
      </c>
      <c r="B25" s="336"/>
      <c r="C25" s="336"/>
      <c r="D25" s="336"/>
      <c r="E25" s="336"/>
      <c r="F25" s="336"/>
      <c r="G25" s="336"/>
      <c r="H25" s="336"/>
      <c r="I25" s="336"/>
      <c r="J25" s="336"/>
      <c r="K25" s="336"/>
      <c r="L25" s="336"/>
      <c r="M25" s="336"/>
      <c r="N25" s="336"/>
      <c r="O25" s="336"/>
      <c r="P25" s="336"/>
    </row>
  </sheetData>
  <mergeCells count="46">
    <mergeCell ref="A4:F4"/>
    <mergeCell ref="H4:P4"/>
    <mergeCell ref="A1:P1"/>
    <mergeCell ref="A2:F2"/>
    <mergeCell ref="H2:P2"/>
    <mergeCell ref="A3:F3"/>
    <mergeCell ref="H3:P3"/>
    <mergeCell ref="A6:F6"/>
    <mergeCell ref="H6:P6"/>
    <mergeCell ref="A7:F7"/>
    <mergeCell ref="H7:P7"/>
    <mergeCell ref="A8:F8"/>
    <mergeCell ref="H8:P8"/>
    <mergeCell ref="A9:F9"/>
    <mergeCell ref="H9:P9"/>
    <mergeCell ref="A10:F10"/>
    <mergeCell ref="H10:P10"/>
    <mergeCell ref="A11:F12"/>
    <mergeCell ref="G11:G12"/>
    <mergeCell ref="H11:P11"/>
    <mergeCell ref="H12:P12"/>
    <mergeCell ref="G16:G17"/>
    <mergeCell ref="H16:P16"/>
    <mergeCell ref="H17:P17"/>
    <mergeCell ref="A13:F14"/>
    <mergeCell ref="G13:G14"/>
    <mergeCell ref="H13:P13"/>
    <mergeCell ref="H14:P14"/>
    <mergeCell ref="A15:F15"/>
    <mergeCell ref="H15:P15"/>
    <mergeCell ref="A25:P25"/>
    <mergeCell ref="A5:F5"/>
    <mergeCell ref="H5:P5"/>
    <mergeCell ref="A21:F22"/>
    <mergeCell ref="G21:G22"/>
    <mergeCell ref="H21:P21"/>
    <mergeCell ref="H22:P22"/>
    <mergeCell ref="A23:F23"/>
    <mergeCell ref="H23:P23"/>
    <mergeCell ref="A18:F18"/>
    <mergeCell ref="H18:P18"/>
    <mergeCell ref="A19:F20"/>
    <mergeCell ref="G19:G20"/>
    <mergeCell ref="H19:P19"/>
    <mergeCell ref="H20:P20"/>
    <mergeCell ref="A16:F17"/>
  </mergeCells>
  <dataValidations count="1">
    <dataValidation type="list" allowBlank="1" showInputMessage="1" showErrorMessage="1" sqref="G13 G15:G16 G21 G23 G3:G11 G18:G19" xr:uid="{17C603CD-7CD2-47AA-BE90-74B41E2FAD7C}">
      <formula1>O_N</formula1>
    </dataValidation>
  </dataValidations>
  <hyperlinks>
    <hyperlink ref="H12:P12" r:id="rId1" display="Voir propriété intellectuelle." xr:uid="{A2F11CBD-9093-4ED3-AD02-28F610C59385}"/>
    <hyperlink ref="H14:O14" r:id="rId2" display="Voir comité de sécurité - département de physique" xr:uid="{488237CC-C981-4AD1-875A-9DAEBDF87F10}"/>
    <hyperlink ref="H17:P17" r:id="rId3" display="Voir  intégrité en recherche et conflits d'intérêts" xr:uid="{600737D8-E58B-4AEE-8EC3-367AB430B7C7}"/>
    <hyperlink ref="H20:O20" r:id="rId4" location="c37998-1" display="Voir dans Intranet - Comité de suivi" xr:uid="{3F1EE976-CD1E-4936-A69F-9C079FD0ED8A}"/>
    <hyperlink ref="H22:P22" r:id="rId5" display="Voir description du programme sur Centre compétence recherche +" xr:uid="{15C9ABC3-809D-4945-B78B-1398B8D31F03}"/>
  </hyperlinks>
  <printOptions horizontalCentered="1"/>
  <pageMargins left="0.23622047244094491" right="0.23622047244094491" top="0.35433070866141736" bottom="0.32" header="0.31496062992125984" footer="0.31496062992125984"/>
  <pageSetup orientation="portrait" r:id="rId6"/>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CE8B3-9562-499B-802F-86E10FFA2F7B}">
  <sheetPr>
    <tabColor theme="4" tint="0.59999389629810485"/>
  </sheetPr>
  <dimension ref="B1:AB1009"/>
  <sheetViews>
    <sheetView showGridLines="0" workbookViewId="0">
      <selection activeCell="C7" sqref="C7:E7"/>
    </sheetView>
  </sheetViews>
  <sheetFormatPr baseColWidth="10" defaultColWidth="12.625" defaultRowHeight="15" customHeight="1" x14ac:dyDescent="0.25"/>
  <cols>
    <col min="1" max="1" width="2.625" style="208" customWidth="1"/>
    <col min="2" max="3" width="7.625" style="208" customWidth="1"/>
    <col min="4" max="4" width="8.625" style="208" customWidth="1"/>
    <col min="5" max="8" width="9.625" style="208" customWidth="1"/>
    <col min="9" max="9" width="11" style="208" customWidth="1"/>
    <col min="10" max="12" width="9.375" style="208" customWidth="1"/>
    <col min="13" max="13" width="11.125" style="208" customWidth="1"/>
    <col min="14" max="28" width="9.375" style="208" customWidth="1"/>
    <col min="29" max="16384" width="12.625" style="208"/>
  </cols>
  <sheetData>
    <row r="1" spans="2:15" ht="60" customHeight="1" x14ac:dyDescent="0.35">
      <c r="H1" s="389" t="str">
        <f>HYPERLINK("https://www.usherbrooke.ca/admission/programme/717/doctorat-en-physique/","Suivi des activités académiques du programme de doctorat en physique")</f>
        <v>Suivi des activités académiques du programme de doctorat en physique</v>
      </c>
      <c r="I1" s="389"/>
      <c r="J1" s="389"/>
      <c r="K1" s="389"/>
      <c r="L1" s="389"/>
      <c r="M1" s="389"/>
      <c r="N1" s="389"/>
      <c r="O1" s="260"/>
    </row>
    <row r="2" spans="2:15" ht="21.95" customHeight="1" x14ac:dyDescent="0.35">
      <c r="C2" s="31" t="s">
        <v>33</v>
      </c>
    </row>
    <row r="3" spans="2:15" ht="6" customHeight="1" x14ac:dyDescent="0.3">
      <c r="B3" s="163"/>
      <c r="C3" s="164"/>
      <c r="D3" s="164"/>
      <c r="E3" s="164"/>
      <c r="F3" s="164"/>
      <c r="G3" s="164"/>
      <c r="H3" s="164"/>
      <c r="I3" s="164"/>
      <c r="J3" s="164"/>
      <c r="M3" s="32"/>
      <c r="N3" s="32"/>
    </row>
    <row r="4" spans="2:15" ht="6" customHeight="1" thickBot="1" x14ac:dyDescent="0.4">
      <c r="B4" s="33"/>
      <c r="C4" s="33"/>
      <c r="D4" s="33"/>
      <c r="E4" s="33"/>
      <c r="F4" s="33"/>
      <c r="G4" s="33"/>
      <c r="H4" s="33"/>
      <c r="I4" s="33"/>
      <c r="J4" s="33"/>
      <c r="M4" s="32"/>
      <c r="N4" s="32"/>
    </row>
    <row r="5" spans="2:15" ht="21" customHeight="1" thickTop="1" x14ac:dyDescent="0.35">
      <c r="B5" s="261"/>
      <c r="C5" s="390" t="s">
        <v>254</v>
      </c>
      <c r="D5" s="390"/>
      <c r="E5" s="390"/>
      <c r="F5" s="262"/>
      <c r="H5" s="419" t="s">
        <v>255</v>
      </c>
      <c r="I5" s="419"/>
      <c r="J5" s="419"/>
      <c r="L5" s="78" t="s">
        <v>355</v>
      </c>
      <c r="M5" s="32"/>
      <c r="N5" s="258" t="s">
        <v>356</v>
      </c>
    </row>
    <row r="6" spans="2:15" ht="6" customHeight="1" thickBot="1" x14ac:dyDescent="0.4">
      <c r="B6" s="263"/>
      <c r="C6" s="36"/>
      <c r="D6" s="36"/>
      <c r="E6" s="36"/>
      <c r="F6" s="264"/>
    </row>
    <row r="7" spans="2:15" ht="21" customHeight="1" thickTop="1" thickBot="1" x14ac:dyDescent="0.35">
      <c r="B7" s="265"/>
      <c r="C7" s="391" t="s">
        <v>142</v>
      </c>
      <c r="D7" s="392"/>
      <c r="E7" s="393"/>
      <c r="F7" s="264"/>
      <c r="G7" s="420" t="s">
        <v>59</v>
      </c>
      <c r="H7" s="420"/>
      <c r="I7" s="400">
        <v>44207</v>
      </c>
      <c r="J7" s="401"/>
      <c r="K7" s="207"/>
      <c r="L7" s="299" t="str">
        <f>Informations!M2</f>
        <v>H 21</v>
      </c>
      <c r="N7" s="259" t="str">
        <f>Informations!M11</f>
        <v>H 24</v>
      </c>
    </row>
    <row r="8" spans="2:15" ht="6" customHeight="1" x14ac:dyDescent="0.3">
      <c r="B8" s="266"/>
      <c r="C8" s="210"/>
      <c r="D8" s="210"/>
      <c r="E8" s="36"/>
      <c r="F8" s="264"/>
      <c r="G8" s="428"/>
      <c r="H8" s="429"/>
      <c r="I8" s="35"/>
      <c r="J8" s="34"/>
      <c r="K8" s="207"/>
    </row>
    <row r="9" spans="2:15" ht="21" customHeight="1" x14ac:dyDescent="0.35">
      <c r="B9" s="267"/>
      <c r="C9" s="394" t="s">
        <v>256</v>
      </c>
      <c r="D9" s="394"/>
      <c r="E9" s="394"/>
      <c r="F9" s="264"/>
      <c r="G9" s="428"/>
      <c r="H9" s="429"/>
      <c r="J9" s="34"/>
      <c r="K9" s="207"/>
      <c r="N9" s="398" t="s">
        <v>57</v>
      </c>
      <c r="O9" s="399"/>
    </row>
    <row r="10" spans="2:15" ht="6" customHeight="1" thickBot="1" x14ac:dyDescent="0.35">
      <c r="B10" s="268"/>
      <c r="C10" s="210"/>
      <c r="D10" s="210"/>
      <c r="E10" s="36"/>
      <c r="F10" s="264"/>
    </row>
    <row r="11" spans="2:15" ht="21" customHeight="1" thickTop="1" x14ac:dyDescent="0.35">
      <c r="B11" s="267"/>
      <c r="C11" s="395" t="s">
        <v>141</v>
      </c>
      <c r="D11" s="396"/>
      <c r="E11" s="397"/>
      <c r="F11" s="264"/>
      <c r="H11" s="261"/>
      <c r="I11" s="390" t="s">
        <v>253</v>
      </c>
      <c r="J11" s="390"/>
      <c r="K11" s="390"/>
      <c r="L11" s="262"/>
      <c r="N11" s="400">
        <v>44210</v>
      </c>
      <c r="O11" s="401"/>
    </row>
    <row r="12" spans="2:15" ht="6" customHeight="1" x14ac:dyDescent="0.25">
      <c r="B12" s="269"/>
      <c r="C12" s="36"/>
      <c r="D12" s="36"/>
      <c r="E12" s="36"/>
      <c r="F12" s="264"/>
      <c r="H12" s="267"/>
      <c r="I12" s="36"/>
      <c r="J12" s="36"/>
      <c r="K12" s="36"/>
      <c r="L12" s="264"/>
    </row>
    <row r="13" spans="2:15" ht="21" customHeight="1" x14ac:dyDescent="0.35">
      <c r="B13" s="267"/>
      <c r="C13" s="394" t="s">
        <v>257</v>
      </c>
      <c r="D13" s="394"/>
      <c r="E13" s="394"/>
      <c r="F13" s="264"/>
      <c r="H13" s="403" t="s">
        <v>258</v>
      </c>
      <c r="I13" s="404"/>
      <c r="J13" s="453" t="s">
        <v>141</v>
      </c>
      <c r="K13" s="453"/>
      <c r="L13" s="264"/>
      <c r="N13" s="411" t="s">
        <v>58</v>
      </c>
      <c r="O13" s="412"/>
    </row>
    <row r="14" spans="2:15" ht="6" customHeight="1" x14ac:dyDescent="0.25">
      <c r="B14" s="270"/>
      <c r="C14" s="36"/>
      <c r="D14" s="36"/>
      <c r="E14" s="271"/>
      <c r="F14" s="272"/>
      <c r="H14" s="267"/>
      <c r="I14" s="36"/>
      <c r="J14" s="290"/>
      <c r="K14" s="290"/>
      <c r="L14" s="264"/>
    </row>
    <row r="15" spans="2:15" ht="21" customHeight="1" x14ac:dyDescent="0.25">
      <c r="B15" s="267"/>
      <c r="C15" s="395" t="s">
        <v>354</v>
      </c>
      <c r="D15" s="396"/>
      <c r="E15" s="397"/>
      <c r="F15" s="264"/>
      <c r="H15" s="403" t="s">
        <v>362</v>
      </c>
      <c r="I15" s="404"/>
      <c r="J15" s="453" t="s">
        <v>141</v>
      </c>
      <c r="K15" s="453"/>
      <c r="L15" s="264"/>
    </row>
    <row r="16" spans="2:15" ht="6" customHeight="1" thickBot="1" x14ac:dyDescent="0.3">
      <c r="B16" s="273"/>
      <c r="C16" s="36"/>
      <c r="D16" s="36"/>
      <c r="E16" s="36"/>
      <c r="F16" s="264"/>
      <c r="H16" s="267"/>
      <c r="I16" s="36"/>
      <c r="J16" s="36"/>
      <c r="K16" s="36"/>
      <c r="L16" s="264"/>
    </row>
    <row r="17" spans="2:28" ht="6" customHeight="1" thickTop="1" thickBot="1" x14ac:dyDescent="0.3">
      <c r="B17" s="274"/>
      <c r="C17" s="275"/>
      <c r="D17" s="276"/>
      <c r="E17" s="277"/>
      <c r="F17" s="278"/>
      <c r="H17" s="279"/>
      <c r="I17" s="279"/>
      <c r="J17" s="279"/>
      <c r="K17" s="279"/>
      <c r="L17" s="279"/>
    </row>
    <row r="18" spans="2:28" ht="6" customHeight="1" thickTop="1" x14ac:dyDescent="0.25">
      <c r="B18" s="39"/>
      <c r="D18" s="40"/>
      <c r="G18" s="41"/>
      <c r="H18" s="405" t="s">
        <v>357</v>
      </c>
      <c r="I18" s="406"/>
      <c r="J18" s="406"/>
      <c r="K18" s="406"/>
      <c r="L18" s="407"/>
    </row>
    <row r="19" spans="2:28" ht="14.25" customHeight="1" x14ac:dyDescent="0.3">
      <c r="B19" s="42" t="s">
        <v>60</v>
      </c>
      <c r="C19" s="43" t="s">
        <v>201</v>
      </c>
      <c r="E19" s="44"/>
      <c r="F19" s="44"/>
      <c r="H19" s="408"/>
      <c r="I19" s="409"/>
      <c r="J19" s="409"/>
      <c r="K19" s="409"/>
      <c r="L19" s="410"/>
    </row>
    <row r="20" spans="2:28" ht="32.25" customHeight="1" x14ac:dyDescent="0.25">
      <c r="B20" s="45" t="s">
        <v>239</v>
      </c>
      <c r="C20" s="46"/>
      <c r="D20" s="47" t="s">
        <v>144</v>
      </c>
      <c r="E20" s="413" t="s">
        <v>215</v>
      </c>
      <c r="F20" s="414"/>
      <c r="G20" s="415"/>
      <c r="H20" s="427"/>
      <c r="I20" s="280" t="s">
        <v>240</v>
      </c>
      <c r="J20" s="280" t="s">
        <v>241</v>
      </c>
      <c r="K20" s="281" t="s">
        <v>154</v>
      </c>
      <c r="L20" s="282" t="s">
        <v>243</v>
      </c>
      <c r="M20" s="454" t="s">
        <v>63</v>
      </c>
      <c r="N20" s="455"/>
      <c r="O20" s="455"/>
      <c r="P20" s="455"/>
      <c r="Q20" s="455"/>
      <c r="R20" s="49" t="s">
        <v>244</v>
      </c>
    </row>
    <row r="21" spans="2:28" ht="30" customHeight="1" x14ac:dyDescent="0.25">
      <c r="B21" s="79" t="str">
        <f>IF(E21="Choisir un cours -liste déroulante","",VLOOKUP(E21,Tableau_cours,2))</f>
        <v/>
      </c>
      <c r="C21" s="80" t="s">
        <v>64</v>
      </c>
      <c r="D21" s="81" t="str">
        <f ca="1">IF(VLOOKUP(E21,Tableau_cours,3)&lt;&gt;0,HYPERLINK(VLOOKUP(E21,Tableau_cours,4),VLOOKUP(E21,Tableau_cours,3)),"")</f>
        <v/>
      </c>
      <c r="E21" s="424" t="s">
        <v>200</v>
      </c>
      <c r="F21" s="425"/>
      <c r="G21" s="426"/>
      <c r="H21" s="426"/>
      <c r="I21" s="50" t="s">
        <v>53</v>
      </c>
      <c r="J21" s="51" t="s">
        <v>53</v>
      </c>
      <c r="K21" s="300" t="str">
        <f ca="1">IF(VLOOKUP(E21,Tableau_cours,5)&lt;&gt;0, HYPERLINK(VLOOKUP(E21,Tableau_cours,5), "plan"), "")</f>
        <v/>
      </c>
      <c r="L21" s="51" t="s">
        <v>259</v>
      </c>
      <c r="M21" s="456"/>
      <c r="N21" s="457"/>
      <c r="O21" s="457"/>
      <c r="P21" s="457"/>
      <c r="Q21" s="457"/>
      <c r="R21" s="85" t="str">
        <f>IF(L21="oui",B21,"")</f>
        <v/>
      </c>
      <c r="S21" s="52"/>
      <c r="T21" s="52"/>
      <c r="U21" s="52"/>
      <c r="V21" s="52"/>
      <c r="W21" s="52"/>
      <c r="X21" s="52"/>
      <c r="Y21" s="52"/>
      <c r="Z21" s="52"/>
      <c r="AA21" s="52"/>
      <c r="AB21" s="52"/>
    </row>
    <row r="22" spans="2:28" ht="27" customHeight="1" x14ac:dyDescent="0.25">
      <c r="B22" s="79" t="str">
        <f>IF(E22="Choisir un cours -liste déroulante","",VLOOKUP(E22,Tableau_cours,2))</f>
        <v/>
      </c>
      <c r="C22" s="80" t="s">
        <v>65</v>
      </c>
      <c r="D22" s="81" t="str">
        <f ca="1">IF(VLOOKUP(E22,Tableau_cours,3)&lt;&gt;0,HYPERLINK(VLOOKUP(E22,Tableau_cours,4),VLOOKUP(E22,Tableau_cours,3)),"")</f>
        <v/>
      </c>
      <c r="E22" s="424" t="s">
        <v>200</v>
      </c>
      <c r="F22" s="425"/>
      <c r="G22" s="426"/>
      <c r="H22" s="426"/>
      <c r="I22" s="50" t="s">
        <v>53</v>
      </c>
      <c r="J22" s="51" t="s">
        <v>53</v>
      </c>
      <c r="K22" s="300" t="str">
        <f ca="1">IF(VLOOKUP(E22,Tableau_cours,5)&lt;&gt;0, HYPERLINK(VLOOKUP(E22,Tableau_cours,5), "plan"), "")</f>
        <v/>
      </c>
      <c r="L22" s="51" t="s">
        <v>259</v>
      </c>
      <c r="M22" s="458"/>
      <c r="N22" s="459"/>
      <c r="O22" s="459"/>
      <c r="P22" s="459"/>
      <c r="Q22" s="459"/>
      <c r="R22" s="85" t="str">
        <f t="shared" ref="R22:R23" si="0">IF(L22="oui",B22,"")</f>
        <v/>
      </c>
      <c r="S22" s="52"/>
      <c r="T22" s="52"/>
      <c r="U22" s="52"/>
      <c r="V22" s="52"/>
      <c r="W22" s="52"/>
      <c r="X22" s="52"/>
      <c r="Y22" s="52"/>
      <c r="Z22" s="52"/>
      <c r="AA22" s="52"/>
      <c r="AB22" s="52"/>
    </row>
    <row r="23" spans="2:28" ht="27" customHeight="1" x14ac:dyDescent="0.25">
      <c r="B23" s="79" t="str">
        <f>IF(E23="Choisir un cours -liste déroulante","",VLOOKUP(E23,Tableau_cours,2))</f>
        <v/>
      </c>
      <c r="C23" s="161" t="s">
        <v>66</v>
      </c>
      <c r="D23" s="81" t="str">
        <f ca="1">IF(VLOOKUP(E23,Tableau_cours,3)&lt;&gt;0,HYPERLINK(VLOOKUP(E23,Tableau_cours,4),VLOOKUP(E23,Tableau_cours,3)),"")</f>
        <v/>
      </c>
      <c r="E23" s="424" t="s">
        <v>200</v>
      </c>
      <c r="F23" s="425"/>
      <c r="G23" s="426"/>
      <c r="H23" s="426"/>
      <c r="I23" s="50" t="s">
        <v>53</v>
      </c>
      <c r="J23" s="51" t="s">
        <v>53</v>
      </c>
      <c r="K23" s="300" t="str">
        <f ca="1">IF(VLOOKUP(E23,Tableau_cours,5)&lt;&gt;0, HYPERLINK(VLOOKUP(E23,Tableau_cours,5), "plan"), "")</f>
        <v/>
      </c>
      <c r="L23" s="51" t="str">
        <f>IF(E23="Choisir un cours -liste déroulante","","non")</f>
        <v/>
      </c>
      <c r="M23" s="458"/>
      <c r="N23" s="459"/>
      <c r="O23" s="459"/>
      <c r="P23" s="459"/>
      <c r="Q23" s="459"/>
      <c r="R23" s="85" t="str">
        <f t="shared" si="0"/>
        <v/>
      </c>
      <c r="S23" s="52"/>
      <c r="T23" s="52"/>
      <c r="U23" s="52"/>
      <c r="V23" s="52"/>
      <c r="W23" s="52"/>
      <c r="X23" s="52"/>
      <c r="Y23" s="52"/>
      <c r="Z23" s="52"/>
      <c r="AA23" s="52"/>
      <c r="AB23" s="52"/>
    </row>
    <row r="24" spans="2:28" ht="6.75" customHeight="1" x14ac:dyDescent="0.25"/>
    <row r="25" spans="2:28" ht="14.25" customHeight="1" x14ac:dyDescent="0.3">
      <c r="B25" s="53" t="s">
        <v>67</v>
      </c>
      <c r="C25" s="43"/>
      <c r="D25" s="43"/>
      <c r="E25" s="43"/>
      <c r="F25" s="43"/>
      <c r="G25" s="43"/>
      <c r="H25" s="43"/>
      <c r="I25" s="43"/>
      <c r="J25" s="43"/>
      <c r="K25" s="54" t="s">
        <v>213</v>
      </c>
    </row>
    <row r="26" spans="2:28" ht="14.25" customHeight="1" x14ac:dyDescent="0.25">
      <c r="B26" s="294"/>
      <c r="C26" s="295"/>
      <c r="D26" s="292" t="s">
        <v>68</v>
      </c>
      <c r="E26" s="465" t="s">
        <v>69</v>
      </c>
      <c r="F26" s="466"/>
      <c r="G26" s="467"/>
      <c r="H26" s="467"/>
      <c r="I26" s="55" t="s">
        <v>53</v>
      </c>
      <c r="J26" s="56" t="s">
        <v>53</v>
      </c>
      <c r="K26" s="283"/>
      <c r="L26" s="56"/>
      <c r="M26" s="435"/>
      <c r="N26" s="436"/>
      <c r="O26" s="436"/>
      <c r="P26" s="436"/>
      <c r="Q26" s="436"/>
      <c r="R26" s="402" t="s">
        <v>244</v>
      </c>
    </row>
    <row r="27" spans="2:28" ht="14.25" customHeight="1" x14ac:dyDescent="0.25">
      <c r="B27" s="294"/>
      <c r="C27" s="295"/>
      <c r="D27" s="296" t="s">
        <v>68</v>
      </c>
      <c r="E27" s="465" t="s">
        <v>70</v>
      </c>
      <c r="F27" s="466"/>
      <c r="G27" s="467"/>
      <c r="H27" s="467"/>
      <c r="I27" s="55" t="str">
        <f>Informations!M2</f>
        <v>H 21</v>
      </c>
      <c r="J27" s="56" t="s">
        <v>53</v>
      </c>
      <c r="K27" s="301" t="str">
        <f>HYPERLINK("https://www.usherbrooke.ca/physique/fileadmin/sites/physique/documents/Programmes_d_etudes/Troisieme_cycle/PlanFormationPhD.docm", "Word")</f>
        <v>Word</v>
      </c>
      <c r="L27" s="56"/>
      <c r="M27" s="435"/>
      <c r="N27" s="436"/>
      <c r="O27" s="436"/>
      <c r="P27" s="436"/>
      <c r="Q27" s="436"/>
      <c r="R27" s="402"/>
    </row>
    <row r="28" spans="2:28" ht="14.25" customHeight="1" x14ac:dyDescent="0.25">
      <c r="B28" s="79">
        <v>1</v>
      </c>
      <c r="C28" s="80" t="s">
        <v>64</v>
      </c>
      <c r="D28" s="82" t="str">
        <f>HYPERLINK("https://www.usherbrooke.ca/admission/fiches-cours/phy803/","PHY 803")</f>
        <v>PHY 803</v>
      </c>
      <c r="E28" s="421" t="s">
        <v>71</v>
      </c>
      <c r="F28" s="422"/>
      <c r="G28" s="423"/>
      <c r="H28" s="423"/>
      <c r="I28" s="50" t="str">
        <f>Informations!M2</f>
        <v>H 21</v>
      </c>
      <c r="J28" s="57" t="s">
        <v>53</v>
      </c>
      <c r="K28" s="302" t="str">
        <f>HYPERLINK("https://www.usherbrooke.ca/physique/intranet/etudes-superieures/comite-de-suivi-et-activites-de-recherche/#c37998-1", "intranet")</f>
        <v>intranet</v>
      </c>
      <c r="L28" s="51" t="s">
        <v>259</v>
      </c>
      <c r="M28" s="437" t="s">
        <v>359</v>
      </c>
      <c r="N28" s="436"/>
      <c r="O28" s="436"/>
      <c r="P28" s="436"/>
      <c r="Q28" s="438"/>
      <c r="R28" s="85" t="str">
        <f t="shared" ref="R28:R31" si="1">IF(L28="oui",B28,"")</f>
        <v/>
      </c>
    </row>
    <row r="29" spans="2:28" ht="14.25" customHeight="1" x14ac:dyDescent="0.25">
      <c r="B29" s="79">
        <v>1</v>
      </c>
      <c r="C29" s="80" t="s">
        <v>65</v>
      </c>
      <c r="D29" s="82" t="str">
        <f>HYPERLINK("https://www.usherbrooke.ca/admission/fiches-cours/phy804/","PHY 804")</f>
        <v>PHY 804</v>
      </c>
      <c r="E29" s="421" t="s">
        <v>72</v>
      </c>
      <c r="F29" s="422"/>
      <c r="G29" s="423"/>
      <c r="H29" s="423"/>
      <c r="I29" s="50" t="s">
        <v>53</v>
      </c>
      <c r="J29" s="57" t="s">
        <v>53</v>
      </c>
      <c r="K29" s="302" t="str">
        <f>HYPERLINK("https://www.usherbrooke.ca/physique/intranet/etudes-superieures/comite-de-suivi-et-activites-de-recherche/#c37998-1", "intranet")</f>
        <v>intranet</v>
      </c>
      <c r="L29" s="51" t="s">
        <v>259</v>
      </c>
      <c r="M29" s="437" t="s">
        <v>358</v>
      </c>
      <c r="N29" s="436"/>
      <c r="O29" s="436"/>
      <c r="P29" s="436"/>
      <c r="Q29" s="438"/>
      <c r="R29" s="85" t="str">
        <f t="shared" si="1"/>
        <v/>
      </c>
    </row>
    <row r="30" spans="2:28" ht="14.25" customHeight="1" x14ac:dyDescent="0.25">
      <c r="B30" s="79">
        <v>1</v>
      </c>
      <c r="C30" s="80" t="s">
        <v>73</v>
      </c>
      <c r="D30" s="82" t="str">
        <f>HYPERLINK("https://www.usherbrooke.ca/admission/fiches-cours/phy805/","PHY 805")</f>
        <v>PHY 805</v>
      </c>
      <c r="E30" s="421" t="s">
        <v>74</v>
      </c>
      <c r="F30" s="422"/>
      <c r="G30" s="423"/>
      <c r="H30" s="423"/>
      <c r="I30" s="50" t="s">
        <v>53</v>
      </c>
      <c r="J30" s="57" t="s">
        <v>53</v>
      </c>
      <c r="K30" s="302" t="str">
        <f>HYPERLINK("https://www.usherbrooke.ca/physique/intranet/etudes-superieures/comite-de-suivi-et-activites-de-recherche/#c37998-1", "intranet")</f>
        <v>intranet</v>
      </c>
      <c r="L30" s="51" t="s">
        <v>259</v>
      </c>
      <c r="M30" s="437" t="s">
        <v>358</v>
      </c>
      <c r="N30" s="436"/>
      <c r="O30" s="436"/>
      <c r="P30" s="436"/>
      <c r="Q30" s="438"/>
      <c r="R30" s="85" t="str">
        <f t="shared" si="1"/>
        <v/>
      </c>
    </row>
    <row r="31" spans="2:28" ht="14.25" customHeight="1" x14ac:dyDescent="0.25">
      <c r="B31" s="79">
        <v>1</v>
      </c>
      <c r="C31" s="80" t="s">
        <v>140</v>
      </c>
      <c r="D31" s="82" t="str">
        <f>HYPERLINK("https://www.usherbrooke.ca/admission/fiches-cours/phy806/","PHY 806")</f>
        <v>PHY 806</v>
      </c>
      <c r="E31" s="421" t="s">
        <v>74</v>
      </c>
      <c r="F31" s="422"/>
      <c r="G31" s="423"/>
      <c r="H31" s="423"/>
      <c r="I31" s="50" t="s">
        <v>53</v>
      </c>
      <c r="J31" s="57" t="s">
        <v>53</v>
      </c>
      <c r="K31" s="302" t="str">
        <f>HYPERLINK("https://www.usherbrooke.ca/physique/intranet/etudes-superieures/comite-de-suivi-et-activites-de-recherche/#c37998-1", "intranet")</f>
        <v>intranet</v>
      </c>
      <c r="L31" s="51" t="s">
        <v>259</v>
      </c>
      <c r="M31" s="437" t="s">
        <v>360</v>
      </c>
      <c r="N31" s="463"/>
      <c r="O31" s="463"/>
      <c r="P31" s="463"/>
      <c r="Q31" s="464"/>
      <c r="R31" s="85" t="str">
        <f t="shared" si="1"/>
        <v/>
      </c>
    </row>
    <row r="32" spans="2:28" ht="14.25" customHeight="1" x14ac:dyDescent="0.25">
      <c r="B32" s="58"/>
      <c r="C32" s="59"/>
      <c r="D32" s="58"/>
      <c r="E32" s="60"/>
      <c r="F32" s="60"/>
      <c r="G32" s="60"/>
      <c r="H32" s="60"/>
      <c r="I32" s="58"/>
      <c r="J32" s="58"/>
      <c r="K32" s="58"/>
      <c r="L32" s="58"/>
      <c r="M32" s="58"/>
      <c r="N32" s="58"/>
      <c r="O32" s="58"/>
      <c r="P32" s="58"/>
      <c r="Q32" s="58"/>
    </row>
    <row r="33" spans="2:20" ht="14.25" customHeight="1" x14ac:dyDescent="0.25"/>
    <row r="34" spans="2:20" ht="14.25" customHeight="1" x14ac:dyDescent="0.3">
      <c r="B34" s="42" t="s">
        <v>75</v>
      </c>
    </row>
    <row r="35" spans="2:20" s="52" customFormat="1" ht="30" customHeight="1" x14ac:dyDescent="0.25">
      <c r="B35" s="45" t="s">
        <v>239</v>
      </c>
      <c r="C35" s="46"/>
      <c r="D35" s="47" t="s">
        <v>144</v>
      </c>
      <c r="E35" s="413" t="s">
        <v>215</v>
      </c>
      <c r="F35" s="414"/>
      <c r="G35" s="415"/>
      <c r="H35" s="416"/>
      <c r="I35" s="48" t="s">
        <v>240</v>
      </c>
      <c r="J35" s="48" t="s">
        <v>241</v>
      </c>
      <c r="K35" s="61" t="s">
        <v>213</v>
      </c>
      <c r="L35" s="162" t="s">
        <v>125</v>
      </c>
      <c r="M35" s="446" t="s">
        <v>63</v>
      </c>
      <c r="N35" s="447"/>
      <c r="O35" s="447"/>
      <c r="P35" s="447"/>
      <c r="Q35" s="448"/>
      <c r="R35" s="49" t="s">
        <v>244</v>
      </c>
    </row>
    <row r="36" spans="2:20" ht="14.25" customHeight="1" x14ac:dyDescent="0.25">
      <c r="B36" s="291"/>
      <c r="C36" s="297"/>
      <c r="D36" s="298"/>
      <c r="E36" s="417"/>
      <c r="F36" s="417"/>
      <c r="G36" s="417"/>
      <c r="H36" s="417"/>
      <c r="I36" s="56"/>
      <c r="J36" s="62"/>
      <c r="K36" s="291"/>
      <c r="L36" s="63"/>
      <c r="M36" s="440"/>
      <c r="N36" s="440"/>
      <c r="O36" s="440"/>
      <c r="P36" s="440"/>
      <c r="Q36" s="440"/>
      <c r="R36" s="293"/>
    </row>
    <row r="37" spans="2:20" ht="14.25" customHeight="1" x14ac:dyDescent="0.25">
      <c r="B37" s="85">
        <v>7</v>
      </c>
      <c r="C37" s="86" t="s">
        <v>64</v>
      </c>
      <c r="D37" s="87" t="str">
        <f>HYPERLINK("https://www.usherbrooke.ca/admission/fiches-cours/phy896/","PHY 896")</f>
        <v>PHY 896</v>
      </c>
      <c r="E37" s="418" t="s">
        <v>1</v>
      </c>
      <c r="F37" s="418"/>
      <c r="G37" s="418"/>
      <c r="H37" s="418"/>
      <c r="I37" s="50" t="s">
        <v>53</v>
      </c>
      <c r="J37" s="50" t="s">
        <v>53</v>
      </c>
      <c r="K37" s="303" t="str">
        <f>HYPERLINK("https://www.usherbrooke.ca/physique/intranet/etudes-superieures/examen-general/","intranet")</f>
        <v>intranet</v>
      </c>
      <c r="L37" s="64"/>
      <c r="M37" s="439" t="s">
        <v>250</v>
      </c>
      <c r="N37" s="440"/>
      <c r="O37" s="440"/>
      <c r="P37" s="440"/>
      <c r="Q37" s="440"/>
      <c r="R37" s="85" t="str">
        <f ca="1">IF(L37&lt;&gt;"",IF(TODAY()&gt;L37,B37,""),"")</f>
        <v/>
      </c>
    </row>
    <row r="38" spans="2:20" ht="14.25" customHeight="1" x14ac:dyDescent="0.25">
      <c r="B38" s="85">
        <v>2</v>
      </c>
      <c r="C38" s="86" t="s">
        <v>65</v>
      </c>
      <c r="D38" s="87" t="str">
        <f>HYPERLINK("https://www.usherbrooke.ca/admission/fiches-cours/phy811/","PHY 811")</f>
        <v>PHY 811</v>
      </c>
      <c r="E38" s="418" t="s">
        <v>77</v>
      </c>
      <c r="F38" s="418"/>
      <c r="G38" s="418"/>
      <c r="H38" s="418"/>
      <c r="I38" s="50" t="s">
        <v>53</v>
      </c>
      <c r="J38" s="50" t="s">
        <v>53</v>
      </c>
      <c r="K38" s="303" t="str">
        <f>HYPERLINK("https://www.usherbrooke.ca/physique/intranet/etudes-superieures/seminaire-et-congres/","intranet")</f>
        <v>intranet</v>
      </c>
      <c r="L38" s="50"/>
      <c r="M38" s="443" t="s">
        <v>363</v>
      </c>
      <c r="N38" s="440"/>
      <c r="O38" s="440"/>
      <c r="P38" s="440"/>
      <c r="Q38" s="440"/>
      <c r="R38" s="85" t="str">
        <f ca="1">IF(L38&lt;&gt;"",IF(TODAY()&gt;L38,B38,""),"")</f>
        <v/>
      </c>
      <c r="S38" s="52"/>
      <c r="T38" s="52"/>
    </row>
    <row r="39" spans="2:20" ht="14.25" customHeight="1" x14ac:dyDescent="0.25">
      <c r="B39" s="85"/>
      <c r="C39" s="84"/>
      <c r="D39" s="88"/>
      <c r="E39" s="418"/>
      <c r="F39" s="418"/>
      <c r="G39" s="418"/>
      <c r="H39" s="418"/>
      <c r="I39" s="56"/>
      <c r="J39" s="50"/>
      <c r="K39" s="83"/>
      <c r="L39" s="50"/>
      <c r="M39" s="445"/>
      <c r="N39" s="440"/>
      <c r="O39" s="440"/>
      <c r="P39" s="440"/>
      <c r="Q39" s="440"/>
      <c r="R39" s="85"/>
    </row>
    <row r="40" spans="2:20" s="52" customFormat="1" ht="32.1" customHeight="1" x14ac:dyDescent="0.25">
      <c r="B40" s="85">
        <v>15</v>
      </c>
      <c r="C40" s="86" t="s">
        <v>73</v>
      </c>
      <c r="D40" s="87" t="str">
        <f>HYPERLINK("https://www.usherbrooke.ca/admission/fiches-cours/phy863/","PHY 863")</f>
        <v>PHY 863</v>
      </c>
      <c r="E40" s="418" t="s">
        <v>78</v>
      </c>
      <c r="F40" s="418"/>
      <c r="G40" s="418"/>
      <c r="H40" s="418"/>
      <c r="I40" s="50" t="str">
        <f>Informations!M2</f>
        <v>H 21</v>
      </c>
      <c r="J40" s="50" t="s">
        <v>53</v>
      </c>
      <c r="K40" s="302" t="str">
        <f>HYPERLINK("https://www.usherbrooke.ca/physique/index.php?id=8376#c37998-2","intranet")</f>
        <v>intranet</v>
      </c>
      <c r="L40" s="51" t="s">
        <v>259</v>
      </c>
      <c r="M40" s="441" t="s">
        <v>202</v>
      </c>
      <c r="N40" s="442"/>
      <c r="O40" s="442"/>
      <c r="P40" s="442"/>
      <c r="Q40" s="442"/>
      <c r="R40" s="85" t="str">
        <f t="shared" ref="R40:R42" si="2">IF(L40="oui",B40,"")</f>
        <v/>
      </c>
    </row>
    <row r="41" spans="2:20" s="52" customFormat="1" ht="32.1" customHeight="1" x14ac:dyDescent="0.25">
      <c r="B41" s="85">
        <v>15</v>
      </c>
      <c r="C41" s="86" t="s">
        <v>140</v>
      </c>
      <c r="D41" s="87" t="str">
        <f>HYPERLINK("https://www.usherbrooke.ca/admission/fiches-cours/phy864/","PHY 864")</f>
        <v>PHY 864</v>
      </c>
      <c r="E41" s="418" t="s">
        <v>79</v>
      </c>
      <c r="F41" s="418"/>
      <c r="G41" s="418"/>
      <c r="H41" s="418"/>
      <c r="I41" s="50" t="str">
        <f>Informations!M5</f>
        <v>H 22</v>
      </c>
      <c r="J41" s="50" t="s">
        <v>53</v>
      </c>
      <c r="K41" s="302" t="str">
        <f t="shared" ref="K41:K42" si="3">HYPERLINK("https://www.usherbrooke.ca/physique/index.php?id=8376#c37998-2","intranet")</f>
        <v>intranet</v>
      </c>
      <c r="L41" s="51" t="s">
        <v>259</v>
      </c>
      <c r="M41" s="441" t="s">
        <v>202</v>
      </c>
      <c r="N41" s="442"/>
      <c r="O41" s="442"/>
      <c r="P41" s="442"/>
      <c r="Q41" s="442"/>
      <c r="R41" s="85" t="str">
        <f t="shared" si="2"/>
        <v/>
      </c>
    </row>
    <row r="42" spans="2:20" ht="14.25" customHeight="1" x14ac:dyDescent="0.25">
      <c r="B42" s="85">
        <v>14</v>
      </c>
      <c r="C42" s="86" t="s">
        <v>236</v>
      </c>
      <c r="D42" s="87" t="str">
        <f>HYPERLINK("https://www.usherbrooke.ca/admission/fiches-cours/phy865/","PHY 865")</f>
        <v>PHY 865</v>
      </c>
      <c r="E42" s="418" t="s">
        <v>80</v>
      </c>
      <c r="F42" s="418"/>
      <c r="G42" s="418"/>
      <c r="H42" s="418"/>
      <c r="I42" s="50" t="str">
        <f>Informations!M8</f>
        <v>H 23</v>
      </c>
      <c r="J42" s="50" t="s">
        <v>53</v>
      </c>
      <c r="K42" s="303" t="str">
        <f t="shared" si="3"/>
        <v>intranet</v>
      </c>
      <c r="L42" s="51" t="s">
        <v>259</v>
      </c>
      <c r="M42" s="443" t="s">
        <v>203</v>
      </c>
      <c r="N42" s="444"/>
      <c r="O42" s="444"/>
      <c r="P42" s="444"/>
      <c r="Q42" s="444"/>
      <c r="R42" s="85" t="str">
        <f t="shared" si="2"/>
        <v/>
      </c>
    </row>
    <row r="43" spans="2:20" ht="14.25" customHeight="1" x14ac:dyDescent="0.25">
      <c r="B43" s="85"/>
      <c r="C43" s="84"/>
      <c r="D43" s="88"/>
      <c r="E43" s="418"/>
      <c r="F43" s="418"/>
      <c r="G43" s="418"/>
      <c r="H43" s="418"/>
      <c r="I43" s="56"/>
      <c r="J43" s="50"/>
      <c r="K43" s="83"/>
      <c r="L43" s="50"/>
      <c r="M43" s="462"/>
      <c r="N43" s="440"/>
      <c r="O43" s="440"/>
      <c r="P43" s="440"/>
      <c r="Q43" s="440"/>
      <c r="R43" s="85"/>
    </row>
    <row r="44" spans="2:20" ht="14.25" customHeight="1" x14ac:dyDescent="0.25">
      <c r="B44" s="85">
        <v>2</v>
      </c>
      <c r="C44" s="89" t="s">
        <v>237</v>
      </c>
      <c r="D44" s="87" t="str">
        <f>HYPERLINK("https://www.usherbrooke.ca/admission/fiches-cours/phy812/","PHY 812")</f>
        <v>PHY 812</v>
      </c>
      <c r="E44" s="418" t="s">
        <v>77</v>
      </c>
      <c r="F44" s="418"/>
      <c r="G44" s="418"/>
      <c r="H44" s="418"/>
      <c r="I44" s="50" t="s">
        <v>53</v>
      </c>
      <c r="J44" s="50" t="s">
        <v>53</v>
      </c>
      <c r="K44" s="303" t="str">
        <f>HYPERLINK("https://www.usherbrooke.ca/physique/intranet/etudes-superieures/seminaire-et-congres/","intranet")</f>
        <v>intranet</v>
      </c>
      <c r="L44" s="50"/>
      <c r="M44" s="443" t="s">
        <v>251</v>
      </c>
      <c r="N44" s="440"/>
      <c r="O44" s="440"/>
      <c r="P44" s="440"/>
      <c r="Q44" s="440"/>
      <c r="R44" s="85" t="str">
        <f ca="1">IF(L44&lt;&gt;"",IF(TODAY()&gt;L44,B44,""),"")</f>
        <v/>
      </c>
    </row>
    <row r="45" spans="2:20" ht="14.25" customHeight="1" x14ac:dyDescent="0.25">
      <c r="B45" s="85">
        <v>25</v>
      </c>
      <c r="C45" s="89" t="s">
        <v>242</v>
      </c>
      <c r="D45" s="87" t="str">
        <f>HYPERLINK("https://www.usherbrooke.ca/admission/fiches-cours/phy899/","PHY 899")</f>
        <v>PHY 899</v>
      </c>
      <c r="E45" s="418" t="s">
        <v>81</v>
      </c>
      <c r="F45" s="418"/>
      <c r="G45" s="418"/>
      <c r="H45" s="418"/>
      <c r="I45" s="50" t="s">
        <v>53</v>
      </c>
      <c r="J45" s="50" t="s">
        <v>53</v>
      </c>
      <c r="K45" s="303" t="str">
        <f>HYPERLINK("https://www.usherbrooke.ca/physique/index.php?id=8387","intranet")</f>
        <v>intranet</v>
      </c>
      <c r="L45" s="50"/>
      <c r="M45" s="439" t="s">
        <v>361</v>
      </c>
      <c r="N45" s="440"/>
      <c r="O45" s="440"/>
      <c r="P45" s="440"/>
      <c r="Q45" s="440"/>
      <c r="R45" s="85" t="str">
        <f ca="1">IF(L45&lt;&gt;"",IF(TODAY()&gt;L45,B45,""),"")</f>
        <v/>
      </c>
    </row>
    <row r="46" spans="2:20" ht="14.25" customHeight="1" thickBot="1" x14ac:dyDescent="0.3"/>
    <row r="47" spans="2:20" ht="14.25" customHeight="1" thickTop="1" thickBot="1" x14ac:dyDescent="0.3">
      <c r="D47" s="65" t="s">
        <v>245</v>
      </c>
      <c r="E47" s="285">
        <f>SUM(B21:B23,B28:B31,B37:B45)</f>
        <v>84</v>
      </c>
      <c r="L47" s="66" t="s">
        <v>247</v>
      </c>
      <c r="Q47" s="67" t="s">
        <v>249</v>
      </c>
      <c r="R47" s="284">
        <f ca="1">SUM(R21:R23,R28:R31,R36:R45)</f>
        <v>0</v>
      </c>
    </row>
    <row r="48" spans="2:20" ht="14.25" customHeight="1" thickTop="1" x14ac:dyDescent="0.25"/>
    <row r="49" spans="2:28" ht="14.25" customHeight="1" x14ac:dyDescent="0.25"/>
    <row r="50" spans="2:28" ht="14.25" customHeight="1" x14ac:dyDescent="0.3">
      <c r="B50" s="68" t="str">
        <f>HYPERLINK("https://www.usherbrooke.ca/admission/programme/446/microprogramme-de-3e-cycledenrichissement-des-competences-en-recherche/","Microprogramme de 3e cycle d'enrichissement des compétences en recherche")</f>
        <v>Microprogramme de 3e cycle d'enrichissement des compétences en recherche</v>
      </c>
      <c r="C50" s="44"/>
      <c r="D50" s="44"/>
      <c r="E50" s="44"/>
      <c r="F50" s="44"/>
      <c r="G50" s="44"/>
      <c r="J50" s="58"/>
      <c r="K50" s="565" t="s">
        <v>373</v>
      </c>
      <c r="L50" s="565"/>
      <c r="M50" s="565"/>
      <c r="N50" s="565"/>
      <c r="O50" s="565"/>
      <c r="P50" s="565"/>
    </row>
    <row r="51" spans="2:28" ht="14.25" customHeight="1" x14ac:dyDescent="0.25">
      <c r="B51" s="460"/>
      <c r="C51" s="461"/>
    </row>
    <row r="52" spans="2:28" ht="31.5" customHeight="1" x14ac:dyDescent="0.25">
      <c r="B52" s="69" t="s">
        <v>239</v>
      </c>
      <c r="C52" s="70"/>
      <c r="D52" s="69" t="s">
        <v>144</v>
      </c>
      <c r="E52" s="433" t="s">
        <v>215</v>
      </c>
      <c r="F52" s="433"/>
      <c r="G52" s="433"/>
      <c r="H52" s="433"/>
      <c r="I52" s="70" t="s">
        <v>61</v>
      </c>
      <c r="J52" s="70" t="s">
        <v>62</v>
      </c>
      <c r="K52" s="212" t="s">
        <v>76</v>
      </c>
      <c r="L52" s="71" t="s">
        <v>243</v>
      </c>
      <c r="M52" s="430" t="s">
        <v>63</v>
      </c>
      <c r="N52" s="431"/>
      <c r="O52" s="431"/>
      <c r="P52" s="431"/>
      <c r="Q52" s="431"/>
      <c r="R52" s="72" t="s">
        <v>244</v>
      </c>
      <c r="S52" s="73"/>
      <c r="T52" s="74"/>
      <c r="U52" s="74"/>
      <c r="V52" s="74"/>
      <c r="W52" s="74"/>
      <c r="X52" s="74"/>
      <c r="Y52" s="74"/>
      <c r="Z52" s="74"/>
      <c r="AA52" s="74"/>
      <c r="AB52" s="74"/>
    </row>
    <row r="53" spans="2:28" ht="30" customHeight="1" x14ac:dyDescent="0.25">
      <c r="B53" s="90" t="str">
        <f t="shared" ref="B53:B58" si="4">IF(E53="A choix des cours - liste déroulante","",VLOOKUP(E53,Tableau_micro,2))</f>
        <v/>
      </c>
      <c r="C53" s="91" t="s">
        <v>64</v>
      </c>
      <c r="D53" s="92" t="str">
        <f t="shared" ref="D53:D58" ca="1" si="5">IF(VLOOKUP(E53,Tableau_micro,3)&lt;&gt;0,HYPERLINK(VLOOKUP(E53,Tableau_micro,4),VLOOKUP(E53,Tableau_micro,3)),"")</f>
        <v/>
      </c>
      <c r="E53" s="434" t="s">
        <v>235</v>
      </c>
      <c r="F53" s="434"/>
      <c r="G53" s="434"/>
      <c r="H53" s="434"/>
      <c r="I53" s="50" t="s">
        <v>53</v>
      </c>
      <c r="J53" s="50" t="s">
        <v>53</v>
      </c>
      <c r="K53" s="56"/>
      <c r="L53" s="286" t="s">
        <v>259</v>
      </c>
      <c r="M53" s="432"/>
      <c r="N53" s="432"/>
      <c r="O53" s="432"/>
      <c r="P53" s="432"/>
      <c r="Q53" s="432"/>
      <c r="R53" s="287" t="str">
        <f t="shared" ref="R53:R58" si="6">IF(L53="oui",B53,"")</f>
        <v/>
      </c>
      <c r="S53" s="187"/>
    </row>
    <row r="54" spans="2:28" ht="30" customHeight="1" x14ac:dyDescent="0.25">
      <c r="B54" s="90" t="str">
        <f t="shared" si="4"/>
        <v/>
      </c>
      <c r="C54" s="91" t="s">
        <v>65</v>
      </c>
      <c r="D54" s="92" t="str">
        <f t="shared" ca="1" si="5"/>
        <v/>
      </c>
      <c r="E54" s="434" t="s">
        <v>235</v>
      </c>
      <c r="F54" s="434"/>
      <c r="G54" s="434"/>
      <c r="H54" s="434"/>
      <c r="I54" s="50" t="s">
        <v>53</v>
      </c>
      <c r="J54" s="50" t="s">
        <v>53</v>
      </c>
      <c r="K54" s="56"/>
      <c r="L54" s="51" t="s">
        <v>259</v>
      </c>
      <c r="M54" s="432"/>
      <c r="N54" s="432"/>
      <c r="O54" s="432"/>
      <c r="P54" s="432"/>
      <c r="Q54" s="432"/>
      <c r="R54" s="287" t="str">
        <f t="shared" si="6"/>
        <v/>
      </c>
      <c r="S54" s="34"/>
    </row>
    <row r="55" spans="2:28" ht="30" customHeight="1" x14ac:dyDescent="0.25">
      <c r="B55" s="90" t="str">
        <f t="shared" si="4"/>
        <v/>
      </c>
      <c r="C55" s="91" t="s">
        <v>73</v>
      </c>
      <c r="D55" s="92" t="str">
        <f t="shared" ca="1" si="5"/>
        <v/>
      </c>
      <c r="E55" s="434" t="s">
        <v>235</v>
      </c>
      <c r="F55" s="434"/>
      <c r="G55" s="434"/>
      <c r="H55" s="434"/>
      <c r="I55" s="50" t="s">
        <v>53</v>
      </c>
      <c r="J55" s="50" t="s">
        <v>53</v>
      </c>
      <c r="K55" s="56"/>
      <c r="L55" s="51" t="s">
        <v>259</v>
      </c>
      <c r="M55" s="432"/>
      <c r="N55" s="432"/>
      <c r="O55" s="432"/>
      <c r="P55" s="432"/>
      <c r="Q55" s="432"/>
      <c r="R55" s="287" t="str">
        <f t="shared" si="6"/>
        <v/>
      </c>
      <c r="S55" s="34"/>
    </row>
    <row r="56" spans="2:28" ht="30" customHeight="1" x14ac:dyDescent="0.25">
      <c r="B56" s="90" t="str">
        <f t="shared" si="4"/>
        <v/>
      </c>
      <c r="C56" s="91" t="s">
        <v>140</v>
      </c>
      <c r="D56" s="92" t="str">
        <f t="shared" ca="1" si="5"/>
        <v/>
      </c>
      <c r="E56" s="434" t="s">
        <v>235</v>
      </c>
      <c r="F56" s="434"/>
      <c r="G56" s="434"/>
      <c r="H56" s="434"/>
      <c r="I56" s="50" t="s">
        <v>53</v>
      </c>
      <c r="J56" s="50" t="s">
        <v>53</v>
      </c>
      <c r="K56" s="56"/>
      <c r="L56" s="51" t="s">
        <v>259</v>
      </c>
      <c r="M56" s="432"/>
      <c r="N56" s="432"/>
      <c r="O56" s="432"/>
      <c r="P56" s="432"/>
      <c r="Q56" s="432"/>
      <c r="R56" s="287" t="str">
        <f t="shared" si="6"/>
        <v/>
      </c>
      <c r="S56" s="34"/>
    </row>
    <row r="57" spans="2:28" ht="30" customHeight="1" x14ac:dyDescent="0.25">
      <c r="B57" s="90" t="str">
        <f t="shared" si="4"/>
        <v/>
      </c>
      <c r="C57" s="91" t="s">
        <v>236</v>
      </c>
      <c r="D57" s="92" t="str">
        <f t="shared" ca="1" si="5"/>
        <v/>
      </c>
      <c r="E57" s="434" t="s">
        <v>235</v>
      </c>
      <c r="F57" s="434"/>
      <c r="G57" s="434"/>
      <c r="H57" s="434"/>
      <c r="I57" s="50" t="s">
        <v>53</v>
      </c>
      <c r="J57" s="50" t="s">
        <v>53</v>
      </c>
      <c r="K57" s="56"/>
      <c r="L57" s="51" t="s">
        <v>259</v>
      </c>
      <c r="M57" s="432"/>
      <c r="N57" s="432"/>
      <c r="O57" s="432"/>
      <c r="P57" s="432"/>
      <c r="Q57" s="432"/>
      <c r="R57" s="287" t="str">
        <f t="shared" si="6"/>
        <v/>
      </c>
      <c r="S57" s="34"/>
    </row>
    <row r="58" spans="2:28" ht="30" customHeight="1" x14ac:dyDescent="0.25">
      <c r="B58" s="90" t="str">
        <f t="shared" si="4"/>
        <v/>
      </c>
      <c r="C58" s="93" t="s">
        <v>238</v>
      </c>
      <c r="D58" s="92" t="str">
        <f t="shared" ca="1" si="5"/>
        <v/>
      </c>
      <c r="E58" s="434" t="s">
        <v>235</v>
      </c>
      <c r="F58" s="434"/>
      <c r="G58" s="434"/>
      <c r="H58" s="434"/>
      <c r="I58" s="50" t="s">
        <v>53</v>
      </c>
      <c r="J58" s="50" t="s">
        <v>53</v>
      </c>
      <c r="K58" s="56"/>
      <c r="L58" s="51" t="str">
        <f>IF(E58="A choix des cours - liste déroulante","","non")</f>
        <v/>
      </c>
      <c r="M58" s="432"/>
      <c r="N58" s="432"/>
      <c r="O58" s="432"/>
      <c r="P58" s="432"/>
      <c r="Q58" s="432"/>
      <c r="R58" s="287" t="str">
        <f t="shared" si="6"/>
        <v/>
      </c>
      <c r="S58" s="34"/>
    </row>
    <row r="59" spans="2:28" ht="14.25" customHeight="1" thickBot="1" x14ac:dyDescent="0.3">
      <c r="B59" s="34"/>
      <c r="C59" s="34"/>
      <c r="D59" s="34"/>
      <c r="E59" s="187"/>
      <c r="F59" s="187"/>
      <c r="G59" s="187"/>
      <c r="H59" s="187"/>
      <c r="I59" s="34"/>
      <c r="J59" s="211"/>
      <c r="K59" s="187"/>
      <c r="L59" s="211"/>
      <c r="M59" s="187"/>
      <c r="N59" s="34"/>
      <c r="O59" s="37"/>
      <c r="P59" s="187"/>
      <c r="Q59" s="187"/>
      <c r="R59" s="75"/>
      <c r="S59" s="34"/>
      <c r="T59" s="36"/>
    </row>
    <row r="60" spans="2:28" ht="14.25" customHeight="1" thickTop="1" thickBot="1" x14ac:dyDescent="0.3">
      <c r="E60" s="257" t="s">
        <v>248</v>
      </c>
      <c r="F60" s="257"/>
      <c r="G60" s="289">
        <f>SUM(B53:B58)</f>
        <v>0</v>
      </c>
      <c r="K60" s="187"/>
      <c r="L60" s="66" t="s">
        <v>246</v>
      </c>
      <c r="M60" s="187"/>
      <c r="N60" s="34"/>
      <c r="O60" s="211"/>
      <c r="Q60" s="67" t="s">
        <v>249</v>
      </c>
      <c r="R60" s="288">
        <f>SUM(R53:R58)</f>
        <v>0</v>
      </c>
      <c r="S60" s="34"/>
      <c r="T60" s="36"/>
    </row>
    <row r="61" spans="2:28" ht="14.25" customHeight="1" thickTop="1" x14ac:dyDescent="0.25">
      <c r="B61" s="34"/>
      <c r="C61" s="34"/>
      <c r="D61" s="34"/>
      <c r="E61" s="187"/>
      <c r="F61" s="187"/>
      <c r="G61" s="187"/>
      <c r="H61" s="187"/>
      <c r="I61" s="34"/>
      <c r="J61" s="211"/>
      <c r="K61" s="187"/>
      <c r="L61" s="211"/>
      <c r="M61" s="187"/>
      <c r="N61" s="34"/>
      <c r="O61" s="37"/>
      <c r="P61" s="187"/>
      <c r="Q61" s="187"/>
      <c r="R61" s="187"/>
      <c r="S61" s="34"/>
      <c r="T61" s="36"/>
    </row>
    <row r="62" spans="2:28" ht="14.25" customHeight="1" x14ac:dyDescent="0.25">
      <c r="B62" s="34"/>
      <c r="C62" s="34"/>
      <c r="D62" s="34"/>
      <c r="E62" s="187"/>
      <c r="F62" s="187"/>
      <c r="G62" s="187"/>
      <c r="H62" s="187"/>
      <c r="I62" s="34"/>
      <c r="J62" s="211"/>
      <c r="K62" s="187"/>
      <c r="L62" s="211"/>
      <c r="M62" s="187"/>
      <c r="N62" s="34"/>
      <c r="O62" s="37"/>
      <c r="P62" s="187"/>
      <c r="Q62" s="187"/>
      <c r="R62" s="187"/>
      <c r="S62" s="34"/>
      <c r="T62" s="36"/>
    </row>
    <row r="63" spans="2:28" ht="14.25" customHeight="1" x14ac:dyDescent="0.25">
      <c r="B63" s="34"/>
      <c r="C63" s="34"/>
      <c r="D63" s="211"/>
      <c r="E63" s="187"/>
      <c r="F63" s="187"/>
      <c r="G63" s="187"/>
      <c r="H63" s="187"/>
      <c r="I63" s="34"/>
      <c r="J63" s="211"/>
      <c r="K63" s="187"/>
      <c r="L63" s="211"/>
      <c r="M63" s="187"/>
      <c r="N63" s="34"/>
      <c r="O63" s="37"/>
      <c r="P63" s="187"/>
      <c r="Q63" s="187"/>
      <c r="R63" s="187"/>
      <c r="S63" s="34"/>
      <c r="T63" s="36"/>
    </row>
    <row r="64" spans="2:28" ht="14.25" customHeight="1" x14ac:dyDescent="0.25">
      <c r="B64" s="34"/>
      <c r="C64" s="34"/>
      <c r="D64" s="34"/>
      <c r="E64" s="187"/>
      <c r="F64" s="187"/>
      <c r="G64" s="187"/>
      <c r="H64" s="187"/>
      <c r="I64" s="34"/>
      <c r="J64" s="211"/>
      <c r="K64" s="187"/>
      <c r="L64" s="211"/>
      <c r="M64" s="187"/>
      <c r="N64" s="34"/>
      <c r="O64" s="37"/>
      <c r="P64" s="187"/>
      <c r="Q64" s="187"/>
      <c r="R64" s="187"/>
      <c r="S64" s="34"/>
      <c r="T64" s="36"/>
    </row>
    <row r="65" spans="2:28" ht="14.25" customHeight="1" x14ac:dyDescent="0.25">
      <c r="B65" s="34"/>
      <c r="C65" s="34"/>
      <c r="D65" s="34"/>
      <c r="E65" s="187"/>
      <c r="F65" s="187"/>
      <c r="G65" s="187"/>
      <c r="H65" s="187"/>
      <c r="I65" s="34"/>
      <c r="J65" s="211"/>
      <c r="K65" s="187"/>
      <c r="L65" s="211"/>
      <c r="M65" s="187"/>
      <c r="N65" s="34"/>
      <c r="O65" s="37"/>
      <c r="P65" s="187"/>
      <c r="Q65" s="187"/>
      <c r="R65" s="187"/>
      <c r="S65" s="34"/>
      <c r="T65" s="36"/>
    </row>
    <row r="66" spans="2:28" ht="14.25" customHeight="1" x14ac:dyDescent="0.25">
      <c r="B66" s="34"/>
      <c r="C66" s="34"/>
      <c r="D66" s="34"/>
      <c r="E66" s="187"/>
      <c r="F66" s="187"/>
      <c r="G66" s="187"/>
      <c r="H66" s="187"/>
      <c r="I66" s="34"/>
      <c r="J66" s="211"/>
      <c r="K66" s="187"/>
      <c r="L66" s="211"/>
      <c r="M66" s="187"/>
      <c r="N66" s="34"/>
      <c r="O66" s="37"/>
      <c r="P66" s="187"/>
      <c r="Q66" s="187"/>
      <c r="R66" s="187"/>
      <c r="S66" s="34"/>
      <c r="T66" s="36"/>
    </row>
    <row r="67" spans="2:28" ht="14.25" customHeight="1" x14ac:dyDescent="0.25">
      <c r="B67" s="34"/>
      <c r="C67" s="34"/>
      <c r="D67" s="34"/>
      <c r="E67" s="187"/>
      <c r="F67" s="187"/>
      <c r="G67" s="187"/>
      <c r="H67" s="187"/>
      <c r="I67" s="34"/>
      <c r="J67" s="211"/>
      <c r="K67" s="187"/>
      <c r="L67" s="211"/>
      <c r="M67" s="187"/>
      <c r="N67" s="34"/>
      <c r="O67" s="37"/>
      <c r="P67" s="187"/>
      <c r="Q67" s="187"/>
      <c r="R67" s="187"/>
      <c r="S67" s="34"/>
      <c r="T67" s="36"/>
    </row>
    <row r="68" spans="2:28" ht="14.25" customHeight="1" x14ac:dyDescent="0.25">
      <c r="B68" s="34"/>
      <c r="C68" s="34"/>
      <c r="D68" s="34"/>
      <c r="E68" s="187"/>
      <c r="F68" s="187"/>
      <c r="G68" s="187"/>
      <c r="H68" s="187"/>
      <c r="I68" s="34"/>
      <c r="J68" s="211"/>
      <c r="K68" s="187"/>
      <c r="L68" s="211"/>
      <c r="M68" s="187"/>
      <c r="N68" s="34"/>
      <c r="O68" s="37"/>
      <c r="P68" s="187"/>
      <c r="Q68" s="187"/>
      <c r="R68" s="187"/>
      <c r="S68" s="34"/>
      <c r="T68" s="36"/>
    </row>
    <row r="69" spans="2:28" ht="14.25" customHeight="1" x14ac:dyDescent="0.25">
      <c r="B69" s="34"/>
      <c r="C69" s="34"/>
      <c r="D69" s="211"/>
      <c r="E69" s="187"/>
      <c r="F69" s="187"/>
      <c r="G69" s="187"/>
      <c r="H69" s="187"/>
      <c r="I69" s="34"/>
      <c r="J69" s="211"/>
      <c r="K69" s="187"/>
      <c r="L69" s="211"/>
      <c r="M69" s="187"/>
      <c r="N69" s="34"/>
      <c r="O69" s="37"/>
      <c r="P69" s="187"/>
      <c r="Q69" s="187"/>
      <c r="R69" s="187"/>
      <c r="S69" s="34"/>
      <c r="T69" s="36"/>
    </row>
    <row r="70" spans="2:28" ht="14.25" customHeight="1" x14ac:dyDescent="0.25">
      <c r="B70" s="34"/>
      <c r="C70" s="34"/>
      <c r="D70" s="34"/>
      <c r="E70" s="187"/>
      <c r="F70" s="187"/>
      <c r="G70" s="187"/>
      <c r="H70" s="187"/>
      <c r="I70" s="34"/>
      <c r="J70" s="211"/>
      <c r="K70" s="187"/>
      <c r="L70" s="211"/>
      <c r="M70" s="187"/>
      <c r="N70" s="34"/>
      <c r="O70" s="37"/>
      <c r="P70" s="187"/>
      <c r="Q70" s="187"/>
      <c r="R70" s="187"/>
      <c r="S70" s="34"/>
      <c r="T70" s="36"/>
    </row>
    <row r="71" spans="2:28" ht="14.25" customHeight="1" x14ac:dyDescent="0.25">
      <c r="B71" s="34"/>
      <c r="C71" s="34"/>
      <c r="D71" s="34"/>
      <c r="E71" s="187"/>
      <c r="F71" s="187"/>
      <c r="G71" s="187"/>
      <c r="H71" s="187"/>
      <c r="I71" s="34"/>
      <c r="J71" s="211"/>
      <c r="K71" s="187"/>
      <c r="L71" s="211"/>
      <c r="M71" s="187"/>
      <c r="N71" s="34"/>
      <c r="O71" s="37"/>
      <c r="P71" s="187"/>
      <c r="Q71" s="187"/>
      <c r="R71" s="187"/>
      <c r="S71" s="34"/>
      <c r="T71" s="36"/>
    </row>
    <row r="72" spans="2:28" ht="14.25" customHeight="1" x14ac:dyDescent="0.25">
      <c r="B72" s="34"/>
      <c r="C72" s="34"/>
      <c r="D72" s="34"/>
      <c r="E72" s="187"/>
      <c r="F72" s="187"/>
      <c r="G72" s="187"/>
      <c r="H72" s="187"/>
      <c r="I72" s="34"/>
      <c r="J72" s="211"/>
      <c r="K72" s="187"/>
      <c r="L72" s="211"/>
      <c r="M72" s="187"/>
      <c r="N72" s="34"/>
      <c r="O72" s="37"/>
      <c r="P72" s="187"/>
      <c r="Q72" s="187"/>
      <c r="R72" s="187"/>
      <c r="S72" s="34"/>
      <c r="T72" s="36"/>
    </row>
    <row r="73" spans="2:28" ht="14.25" customHeight="1" x14ac:dyDescent="0.25">
      <c r="B73" s="34"/>
      <c r="C73" s="34"/>
      <c r="D73" s="34"/>
      <c r="E73" s="187"/>
      <c r="F73" s="187"/>
      <c r="G73" s="187"/>
      <c r="H73" s="187"/>
      <c r="I73" s="34"/>
      <c r="J73" s="211"/>
      <c r="K73" s="187"/>
      <c r="L73" s="211"/>
      <c r="M73" s="187"/>
      <c r="N73" s="34"/>
      <c r="O73" s="76"/>
      <c r="P73" s="187"/>
      <c r="Q73" s="187"/>
      <c r="R73" s="187"/>
      <c r="S73" s="34"/>
      <c r="T73" s="36"/>
    </row>
    <row r="74" spans="2:28" ht="27.75" customHeight="1" x14ac:dyDescent="0.25">
      <c r="B74" s="211"/>
      <c r="C74" s="211"/>
      <c r="D74" s="449"/>
      <c r="E74" s="450"/>
      <c r="F74" s="450"/>
      <c r="G74" s="450"/>
      <c r="H74" s="450"/>
      <c r="I74" s="209"/>
      <c r="J74" s="451"/>
      <c r="K74" s="450"/>
      <c r="L74" s="451"/>
      <c r="M74" s="450"/>
      <c r="N74" s="211"/>
      <c r="O74" s="452"/>
      <c r="P74" s="450"/>
      <c r="Q74" s="450"/>
      <c r="R74" s="450"/>
      <c r="S74" s="211"/>
      <c r="T74" s="38"/>
      <c r="U74" s="52"/>
      <c r="V74" s="52"/>
      <c r="W74" s="52"/>
      <c r="X74" s="52"/>
      <c r="Y74" s="52"/>
      <c r="Z74" s="52"/>
      <c r="AA74" s="52"/>
      <c r="AB74" s="52"/>
    </row>
    <row r="75" spans="2:28" ht="14.25" customHeight="1" x14ac:dyDescent="0.25">
      <c r="B75" s="36"/>
      <c r="C75" s="36"/>
      <c r="D75" s="77"/>
      <c r="E75" s="36"/>
      <c r="F75" s="36"/>
      <c r="G75" s="36"/>
      <c r="H75" s="36"/>
      <c r="I75" s="36"/>
      <c r="J75" s="36"/>
      <c r="K75" s="36"/>
      <c r="L75" s="36"/>
      <c r="M75" s="36"/>
      <c r="N75" s="36"/>
      <c r="O75" s="36"/>
      <c r="P75" s="36"/>
      <c r="Q75" s="36"/>
      <c r="R75" s="36"/>
      <c r="S75" s="36"/>
      <c r="T75" s="36"/>
    </row>
    <row r="76" spans="2:28" ht="14.25" customHeight="1" x14ac:dyDescent="0.25">
      <c r="G76" s="78"/>
    </row>
    <row r="77" spans="2:28" ht="14.25" customHeight="1" x14ac:dyDescent="0.25"/>
    <row r="78" spans="2:28" ht="14.25" customHeight="1" x14ac:dyDescent="0.25"/>
    <row r="79" spans="2:28" ht="14.25" customHeight="1" x14ac:dyDescent="0.25"/>
    <row r="80" spans="2:28"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row r="1001" ht="14.25" customHeight="1" x14ac:dyDescent="0.25"/>
    <row r="1002" ht="14.25" customHeight="1" x14ac:dyDescent="0.25"/>
    <row r="1003" ht="14.25" customHeight="1" x14ac:dyDescent="0.25"/>
    <row r="1004" ht="14.25" customHeight="1" x14ac:dyDescent="0.25"/>
    <row r="1005" ht="14.25" customHeight="1" x14ac:dyDescent="0.25"/>
    <row r="1006" ht="14.25" customHeight="1" x14ac:dyDescent="0.25"/>
    <row r="1007" ht="14.25" customHeight="1" x14ac:dyDescent="0.25"/>
    <row r="1008" ht="14.25" customHeight="1" x14ac:dyDescent="0.25"/>
    <row r="1009" ht="14.25" customHeight="1" x14ac:dyDescent="0.25"/>
  </sheetData>
  <sheetProtection sheet="1" objects="1" scenarios="1"/>
  <mergeCells count="84">
    <mergeCell ref="M31:Q31"/>
    <mergeCell ref="E28:H28"/>
    <mergeCell ref="E29:H29"/>
    <mergeCell ref="M28:Q28"/>
    <mergeCell ref="E26:H26"/>
    <mergeCell ref="E27:H27"/>
    <mergeCell ref="B51:C51"/>
    <mergeCell ref="E45:H45"/>
    <mergeCell ref="M43:Q43"/>
    <mergeCell ref="M44:Q44"/>
    <mergeCell ref="E43:H43"/>
    <mergeCell ref="E44:H44"/>
    <mergeCell ref="K50:P50"/>
    <mergeCell ref="D74:H74"/>
    <mergeCell ref="J74:K74"/>
    <mergeCell ref="L74:M74"/>
    <mergeCell ref="O74:R74"/>
    <mergeCell ref="J13:K13"/>
    <mergeCell ref="J15:K15"/>
    <mergeCell ref="M20:Q20"/>
    <mergeCell ref="M21:Q21"/>
    <mergeCell ref="M22:Q22"/>
    <mergeCell ref="M23:Q23"/>
    <mergeCell ref="E58:H58"/>
    <mergeCell ref="M58:Q58"/>
    <mergeCell ref="E56:H56"/>
    <mergeCell ref="E57:H57"/>
    <mergeCell ref="E54:H54"/>
    <mergeCell ref="E55:H55"/>
    <mergeCell ref="M56:Q56"/>
    <mergeCell ref="M57:Q57"/>
    <mergeCell ref="I7:J7"/>
    <mergeCell ref="M26:Q26"/>
    <mergeCell ref="M27:Q27"/>
    <mergeCell ref="M29:Q29"/>
    <mergeCell ref="M30:Q30"/>
    <mergeCell ref="M45:Q45"/>
    <mergeCell ref="M41:Q41"/>
    <mergeCell ref="M42:Q42"/>
    <mergeCell ref="M39:Q39"/>
    <mergeCell ref="M40:Q40"/>
    <mergeCell ref="M37:Q37"/>
    <mergeCell ref="M38:Q38"/>
    <mergeCell ref="M35:Q35"/>
    <mergeCell ref="M36:Q36"/>
    <mergeCell ref="M52:Q52"/>
    <mergeCell ref="M53:Q53"/>
    <mergeCell ref="M54:Q54"/>
    <mergeCell ref="M55:Q55"/>
    <mergeCell ref="E52:H52"/>
    <mergeCell ref="E53:H53"/>
    <mergeCell ref="E38:H38"/>
    <mergeCell ref="E39:H39"/>
    <mergeCell ref="E40:H40"/>
    <mergeCell ref="E41:H41"/>
    <mergeCell ref="E42:H42"/>
    <mergeCell ref="E35:H35"/>
    <mergeCell ref="E36:H36"/>
    <mergeCell ref="E37:H37"/>
    <mergeCell ref="H5:J5"/>
    <mergeCell ref="G7:H7"/>
    <mergeCell ref="E30:H30"/>
    <mergeCell ref="E31:H31"/>
    <mergeCell ref="E22:H22"/>
    <mergeCell ref="E23:H23"/>
    <mergeCell ref="E21:H21"/>
    <mergeCell ref="E20:H20"/>
    <mergeCell ref="G8:H8"/>
    <mergeCell ref="G9:H9"/>
    <mergeCell ref="R26:R27"/>
    <mergeCell ref="H13:I13"/>
    <mergeCell ref="H15:I15"/>
    <mergeCell ref="C15:E15"/>
    <mergeCell ref="H18:L19"/>
    <mergeCell ref="N13:O13"/>
    <mergeCell ref="C13:E13"/>
    <mergeCell ref="H1:N1"/>
    <mergeCell ref="C5:E5"/>
    <mergeCell ref="C7:E7"/>
    <mergeCell ref="C9:E9"/>
    <mergeCell ref="C11:E11"/>
    <mergeCell ref="I11:K11"/>
    <mergeCell ref="N9:O9"/>
    <mergeCell ref="N11:O11"/>
  </mergeCells>
  <phoneticPr fontId="46" type="noConversion"/>
  <dataValidations count="12">
    <dataValidation type="list" allowBlank="1" showInputMessage="1" showErrorMessage="1" sqref="I53:I58 J53:J59 K54:K59 I44:J45 I8 I21:J23 J61:J68 I37:J38 I40:J42 I26:J31 N7 L59:M59" xr:uid="{DFBB7281-C290-4FC5-8A58-83CF6125F117}">
      <formula1>Trimestre</formula1>
    </dataValidation>
    <dataValidation type="list" allowBlank="1" showInputMessage="1" showErrorMessage="1" sqref="C11:E11 G18:H18 J13:K13 J15:K15 C15" xr:uid="{2F464619-1992-4AFE-B02E-20CB8EFABEEE}">
      <formula1>Chercheurs</formula1>
    </dataValidation>
    <dataValidation type="list" allowBlank="1" showErrorMessage="1" prompt="Cliquer pour voir la liste déroulante" sqref="E21:H23" xr:uid="{7DC23560-F9AD-4F51-BEAD-781B22476B68}">
      <formula1>Cours_a_option</formula1>
    </dataValidation>
    <dataValidation type="list" allowBlank="1" showInputMessage="1" showErrorMessage="1" sqref="E53:H58" xr:uid="{44FEFC2C-494C-42D1-8945-947B230DDE98}">
      <formula1>Microprogramme</formula1>
    </dataValidation>
    <dataValidation allowBlank="1" showInputMessage="1" showErrorMessage="1" prompt="Ne rien inscrire ici, le nombre de crédits s'affichera au moment où un cours aura été choisi dans la liste déroulante." sqref="B53:B58 B21:B23" xr:uid="{00C385DF-5319-4978-AFF1-E412CC98C5D6}"/>
    <dataValidation allowBlank="1" showInputMessage="1" showErrorMessage="1" prompt="Ne rien inscrire ici, le sigle du cours s'affichera au moment où un cours aura été choisi dans la liste déroulante." sqref="D21:D23 D53:D58" xr:uid="{7FCA2E61-8250-4BBA-81E8-8FAB055FC34E}"/>
    <dataValidation type="list" allowBlank="1" showInputMessage="1" showErrorMessage="1" sqref="L40:L42" xr:uid="{7AF6CA34-3562-426F-A648-26EA4128D444}">
      <formula1>"oui, non"</formula1>
    </dataValidation>
    <dataValidation type="date" allowBlank="1" showInputMessage="1" showErrorMessage="1" sqref="L37" xr:uid="{7428241E-2273-4147-B0BA-E3C7745C3266}">
      <formula1>I$7</formula1>
      <formula2>I$7+2*365</formula2>
    </dataValidation>
    <dataValidation type="date" allowBlank="1" showInputMessage="1" showErrorMessage="1" sqref="L38" xr:uid="{7C52F76F-33C6-45EA-AB28-24E78E5CF73A}">
      <formula1>I7</formula1>
      <formula2>I7+2*365</formula2>
    </dataValidation>
    <dataValidation type="date" allowBlank="1" showInputMessage="1" showErrorMessage="1" sqref="L44" xr:uid="{34E9B680-C704-404E-A17B-0949886C6CEE}">
      <formula1>I7</formula1>
      <formula2>I7+8*365</formula2>
    </dataValidation>
    <dataValidation type="date" allowBlank="1" showInputMessage="1" showErrorMessage="1" sqref="L45" xr:uid="{C2EAB8AB-5FB7-4A87-B403-DC40ED52B8EC}">
      <formula1>I7</formula1>
      <formula2>I7+8*365</formula2>
    </dataValidation>
    <dataValidation type="list" allowBlank="1" showInputMessage="1" showErrorMessage="1" sqref="L53:L58 L21:L23 L28:L31" xr:uid="{E9FBAC5A-AD39-4AB9-8681-24027B7CA83D}">
      <formula1>O_N</formula1>
    </dataValidation>
  </dataValidations>
  <hyperlinks>
    <hyperlink ref="K50:P50" r:id="rId1" display="voir admission et inscription pour suivre les cours de ce programme" xr:uid="{EC419696-75C9-4956-8976-AEE26316103D}"/>
  </hyperlinks>
  <printOptions horizontalCentered="1" verticalCentered="1"/>
  <pageMargins left="0.23622047244094491" right="0.23622047244094491" top="0.28000000000000003" bottom="0.17" header="0.31496062992125984" footer="0.31496062992125984"/>
  <pageSetup scale="75" fitToHeight="2" orientation="landscape" r:id="rId2"/>
  <drawing r:id="rId3"/>
  <legacyDrawing r:id="rId4"/>
  <oleObjects>
    <mc:AlternateContent xmlns:mc="http://schemas.openxmlformats.org/markup-compatibility/2006">
      <mc:Choice Requires="x14">
        <oleObject progId="Photoshop.Image.11" shapeId="4124" r:id="rId5">
          <objectPr defaultSize="0" autoPict="0" r:id="rId6">
            <anchor moveWithCells="1">
              <from>
                <xdr:col>16</xdr:col>
                <xdr:colOff>419100</xdr:colOff>
                <xdr:row>0</xdr:row>
                <xdr:rowOff>161925</xdr:rowOff>
              </from>
              <to>
                <xdr:col>17</xdr:col>
                <xdr:colOff>666750</xdr:colOff>
                <xdr:row>3</xdr:row>
                <xdr:rowOff>9525</xdr:rowOff>
              </to>
            </anchor>
          </objectPr>
        </oleObject>
      </mc:Choice>
      <mc:Fallback>
        <oleObject progId="Photoshop.Image.11" shapeId="4124" r:id="rId5"/>
      </mc:Fallback>
    </mc:AlternateContent>
  </oleObjects>
  <extLst>
    <ext xmlns:x14="http://schemas.microsoft.com/office/spreadsheetml/2009/9/main" uri="{CCE6A557-97BC-4b89-ADB6-D9C93CAAB3DF}">
      <x14:dataValidations xmlns:xm="http://schemas.microsoft.com/office/excel/2006/main" count="1">
        <x14:dataValidation type="list" allowBlank="1" showInputMessage="1" showErrorMessage="1" xr:uid="{C2C5B7AA-90F4-4F68-9890-ED68EB714BBC}">
          <x14:formula1>
            <xm:f>Informations!$A$2:$A$34</xm:f>
          </x14:formula1>
          <xm:sqref>C17:D17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C3DE1-A176-4215-A2DC-51E82EFB85FB}">
  <sheetPr>
    <tabColor theme="5" tint="-0.249977111117893"/>
    <outlinePr summaryBelow="0" summaryRight="0"/>
  </sheetPr>
  <dimension ref="A1:K28"/>
  <sheetViews>
    <sheetView workbookViewId="0">
      <selection activeCell="H6" sqref="H6"/>
    </sheetView>
  </sheetViews>
  <sheetFormatPr baseColWidth="10" defaultColWidth="12.625" defaultRowHeight="15" customHeight="1" x14ac:dyDescent="0.25"/>
  <cols>
    <col min="1" max="1" width="12.625" style="4"/>
    <col min="2" max="2" width="3.625" style="4" customWidth="1"/>
    <col min="3" max="3" width="8.375" style="4" bestFit="1" customWidth="1"/>
    <col min="4" max="4" width="8.375" style="17" bestFit="1" customWidth="1"/>
    <col min="5" max="5" width="32" style="4" customWidth="1"/>
    <col min="6" max="6" width="50.5" style="4" customWidth="1"/>
    <col min="7" max="7" width="10.375" style="204" customWidth="1"/>
    <col min="8" max="16384" width="12.625" style="4"/>
  </cols>
  <sheetData>
    <row r="1" spans="1:11" s="16" customFormat="1" ht="9.75" customHeight="1" x14ac:dyDescent="0.25">
      <c r="D1" s="17"/>
      <c r="G1" s="204"/>
    </row>
    <row r="2" spans="1:11" ht="22.5" customHeight="1" x14ac:dyDescent="0.35">
      <c r="A2" s="468" t="s">
        <v>119</v>
      </c>
      <c r="B2" s="468"/>
      <c r="C2" s="468"/>
      <c r="D2" s="468"/>
      <c r="E2" s="468"/>
      <c r="F2" s="468"/>
      <c r="G2" s="468"/>
      <c r="H2" s="197"/>
      <c r="I2" s="197"/>
      <c r="J2" s="197"/>
      <c r="K2" s="197"/>
    </row>
    <row r="3" spans="1:11" s="165" customFormat="1" ht="22.5" customHeight="1" x14ac:dyDescent="0.35">
      <c r="A3" s="333"/>
      <c r="B3" s="333"/>
      <c r="C3" s="333"/>
      <c r="D3" s="333"/>
      <c r="E3" s="333"/>
      <c r="F3" s="333"/>
      <c r="G3" s="333"/>
      <c r="H3" s="197"/>
      <c r="I3" s="197"/>
      <c r="J3" s="197"/>
      <c r="K3" s="197"/>
    </row>
    <row r="4" spans="1:11" s="165" customFormat="1" ht="22.5" customHeight="1" x14ac:dyDescent="0.35">
      <c r="A4" s="468" t="s">
        <v>371</v>
      </c>
      <c r="B4" s="468"/>
      <c r="C4" s="468"/>
      <c r="D4" s="468"/>
      <c r="E4" s="468"/>
      <c r="F4" s="468"/>
      <c r="G4" s="468"/>
      <c r="H4" s="197"/>
      <c r="I4" s="197"/>
      <c r="J4" s="197"/>
      <c r="K4" s="197"/>
    </row>
    <row r="5" spans="1:11" ht="15" customHeight="1" x14ac:dyDescent="0.25">
      <c r="H5" s="198"/>
      <c r="I5" s="198"/>
      <c r="J5" s="198"/>
      <c r="K5" s="198"/>
    </row>
    <row r="6" spans="1:11" x14ac:dyDescent="0.25">
      <c r="A6" s="94" t="s">
        <v>120</v>
      </c>
      <c r="B6" s="192" t="s">
        <v>271</v>
      </c>
      <c r="C6" s="193" t="s">
        <v>3</v>
      </c>
      <c r="D6" s="193" t="s">
        <v>272</v>
      </c>
      <c r="E6" s="94" t="s">
        <v>121</v>
      </c>
      <c r="F6" s="193" t="s">
        <v>63</v>
      </c>
      <c r="G6" s="206" t="s">
        <v>243</v>
      </c>
      <c r="H6" s="199"/>
      <c r="I6" s="199"/>
      <c r="J6" s="199"/>
      <c r="K6" s="199"/>
    </row>
    <row r="7" spans="1:11" ht="15" customHeight="1" x14ac:dyDescent="0.25">
      <c r="A7" s="6"/>
      <c r="B7" s="7">
        <v>1</v>
      </c>
      <c r="C7" s="7" t="s">
        <v>273</v>
      </c>
      <c r="D7" s="7" t="s">
        <v>53</v>
      </c>
      <c r="E7" s="194" t="s">
        <v>270</v>
      </c>
      <c r="F7" s="195"/>
      <c r="G7" s="205" t="s">
        <v>259</v>
      </c>
      <c r="H7" s="188"/>
      <c r="I7" s="188"/>
      <c r="J7" s="188"/>
      <c r="K7" s="188"/>
    </row>
    <row r="8" spans="1:11" ht="15" customHeight="1" x14ac:dyDescent="0.25">
      <c r="A8" s="6"/>
      <c r="B8" s="7">
        <v>2</v>
      </c>
      <c r="C8" s="7" t="s">
        <v>53</v>
      </c>
      <c r="D8" s="7" t="s">
        <v>53</v>
      </c>
      <c r="E8" s="18" t="s">
        <v>122</v>
      </c>
      <c r="F8" s="195"/>
      <c r="G8" s="205" t="s">
        <v>259</v>
      </c>
      <c r="H8" s="188"/>
      <c r="I8" s="188"/>
      <c r="J8" s="188"/>
      <c r="K8" s="188"/>
    </row>
    <row r="9" spans="1:11" x14ac:dyDescent="0.25">
      <c r="A9" s="6"/>
      <c r="B9" s="7">
        <v>3</v>
      </c>
      <c r="C9" s="7" t="s">
        <v>53</v>
      </c>
      <c r="D9" s="7" t="s">
        <v>53</v>
      </c>
      <c r="E9" s="18" t="s">
        <v>123</v>
      </c>
      <c r="F9" s="195"/>
      <c r="G9" s="205" t="s">
        <v>259</v>
      </c>
      <c r="H9" s="188"/>
      <c r="I9" s="188"/>
      <c r="J9" s="188"/>
      <c r="K9" s="188"/>
    </row>
    <row r="10" spans="1:11" x14ac:dyDescent="0.25">
      <c r="A10" s="6"/>
      <c r="B10" s="7">
        <v>4</v>
      </c>
      <c r="C10" s="7" t="s">
        <v>53</v>
      </c>
      <c r="D10" s="7" t="s">
        <v>53</v>
      </c>
      <c r="E10" s="18"/>
      <c r="F10" s="195"/>
      <c r="G10" s="205" t="s">
        <v>259</v>
      </c>
      <c r="H10" s="188"/>
      <c r="I10" s="188"/>
      <c r="J10" s="188"/>
      <c r="K10" s="188"/>
    </row>
    <row r="11" spans="1:11" x14ac:dyDescent="0.25">
      <c r="A11" s="6"/>
      <c r="B11" s="7">
        <v>5</v>
      </c>
      <c r="C11" s="7" t="s">
        <v>53</v>
      </c>
      <c r="D11" s="7" t="s">
        <v>53</v>
      </c>
      <c r="E11" s="18"/>
      <c r="F11" s="195"/>
      <c r="G11" s="205" t="s">
        <v>259</v>
      </c>
      <c r="H11" s="188"/>
      <c r="I11" s="188"/>
      <c r="J11" s="188"/>
      <c r="K11" s="188"/>
    </row>
    <row r="12" spans="1:11" x14ac:dyDescent="0.25">
      <c r="A12" s="6"/>
      <c r="B12" s="7">
        <v>6</v>
      </c>
      <c r="C12" s="7" t="s">
        <v>53</v>
      </c>
      <c r="D12" s="7" t="s">
        <v>53</v>
      </c>
      <c r="E12" s="18"/>
      <c r="F12" s="195"/>
      <c r="G12" s="205" t="s">
        <v>259</v>
      </c>
      <c r="H12" s="188"/>
      <c r="I12" s="188"/>
      <c r="J12" s="188"/>
      <c r="K12" s="188"/>
    </row>
    <row r="13" spans="1:11" x14ac:dyDescent="0.25">
      <c r="A13" s="6"/>
      <c r="B13" s="7">
        <v>7</v>
      </c>
      <c r="C13" s="7" t="s">
        <v>53</v>
      </c>
      <c r="D13" s="7" t="s">
        <v>53</v>
      </c>
      <c r="E13" s="18"/>
      <c r="F13" s="195"/>
      <c r="G13" s="205" t="s">
        <v>259</v>
      </c>
      <c r="H13" s="188"/>
      <c r="I13" s="188"/>
      <c r="J13" s="188"/>
      <c r="K13" s="188"/>
    </row>
    <row r="14" spans="1:11" x14ac:dyDescent="0.25">
      <c r="A14" s="6"/>
      <c r="B14" s="7">
        <v>8</v>
      </c>
      <c r="C14" s="7" t="s">
        <v>53</v>
      </c>
      <c r="D14" s="7" t="s">
        <v>53</v>
      </c>
      <c r="E14" s="18"/>
      <c r="F14" s="195"/>
      <c r="G14" s="205" t="s">
        <v>259</v>
      </c>
      <c r="H14" s="188"/>
      <c r="I14" s="188"/>
      <c r="J14" s="188"/>
      <c r="K14" s="188"/>
    </row>
    <row r="15" spans="1:11" x14ac:dyDescent="0.25">
      <c r="A15" s="6"/>
      <c r="B15" s="7">
        <v>9</v>
      </c>
      <c r="C15" s="7" t="s">
        <v>53</v>
      </c>
      <c r="D15" s="7" t="s">
        <v>53</v>
      </c>
      <c r="E15" s="18"/>
      <c r="F15" s="195"/>
      <c r="G15" s="205" t="s">
        <v>259</v>
      </c>
      <c r="H15" s="188"/>
      <c r="I15" s="188"/>
      <c r="J15" s="188"/>
      <c r="K15" s="188"/>
    </row>
    <row r="16" spans="1:11" x14ac:dyDescent="0.25">
      <c r="A16" s="6"/>
      <c r="B16" s="7">
        <v>10</v>
      </c>
      <c r="C16" s="7" t="s">
        <v>53</v>
      </c>
      <c r="D16" s="7" t="s">
        <v>53</v>
      </c>
      <c r="E16" s="18"/>
      <c r="F16" s="195"/>
      <c r="G16" s="205" t="s">
        <v>259</v>
      </c>
      <c r="H16" s="188"/>
      <c r="I16" s="188"/>
      <c r="J16" s="188"/>
      <c r="K16" s="188"/>
    </row>
    <row r="17" spans="1:11" x14ac:dyDescent="0.25">
      <c r="A17" s="6"/>
      <c r="B17" s="7">
        <v>11</v>
      </c>
      <c r="C17" s="7" t="s">
        <v>53</v>
      </c>
      <c r="D17" s="7" t="s">
        <v>53</v>
      </c>
      <c r="E17" s="18"/>
      <c r="F17" s="195"/>
      <c r="G17" s="205" t="s">
        <v>259</v>
      </c>
      <c r="H17" s="188"/>
      <c r="I17" s="188"/>
      <c r="J17" s="188"/>
      <c r="K17" s="188"/>
    </row>
    <row r="18" spans="1:11" x14ac:dyDescent="0.25">
      <c r="A18" s="6"/>
      <c r="B18" s="7">
        <v>12</v>
      </c>
      <c r="C18" s="7" t="s">
        <v>53</v>
      </c>
      <c r="D18" s="7" t="s">
        <v>53</v>
      </c>
      <c r="E18" s="18"/>
      <c r="F18" s="195"/>
      <c r="G18" s="205" t="s">
        <v>259</v>
      </c>
      <c r="H18" s="188"/>
      <c r="I18" s="188"/>
      <c r="J18" s="188"/>
      <c r="K18" s="188"/>
    </row>
    <row r="19" spans="1:11" x14ac:dyDescent="0.25">
      <c r="A19" s="6"/>
      <c r="B19" s="7">
        <v>13</v>
      </c>
      <c r="C19" s="7" t="s">
        <v>53</v>
      </c>
      <c r="D19" s="7" t="s">
        <v>53</v>
      </c>
      <c r="E19" s="18"/>
      <c r="F19" s="195"/>
      <c r="G19" s="205" t="s">
        <v>259</v>
      </c>
      <c r="H19" s="188"/>
      <c r="I19" s="188"/>
      <c r="J19" s="188"/>
      <c r="K19" s="188"/>
    </row>
    <row r="20" spans="1:11" x14ac:dyDescent="0.25">
      <c r="A20" s="6"/>
      <c r="B20" s="7">
        <v>14</v>
      </c>
      <c r="C20" s="7" t="s">
        <v>53</v>
      </c>
      <c r="D20" s="7" t="s">
        <v>53</v>
      </c>
      <c r="E20" s="18"/>
      <c r="F20" s="195"/>
      <c r="G20" s="205" t="s">
        <v>259</v>
      </c>
      <c r="H20" s="188"/>
      <c r="I20" s="188"/>
      <c r="J20" s="188"/>
      <c r="K20" s="188"/>
    </row>
    <row r="21" spans="1:11" x14ac:dyDescent="0.25">
      <c r="A21" s="6"/>
      <c r="B21" s="7">
        <v>15</v>
      </c>
      <c r="C21" s="7" t="s">
        <v>53</v>
      </c>
      <c r="D21" s="7" t="s">
        <v>53</v>
      </c>
      <c r="E21" s="18"/>
      <c r="F21" s="195"/>
      <c r="G21" s="205" t="s">
        <v>259</v>
      </c>
      <c r="H21" s="188"/>
      <c r="I21" s="188"/>
      <c r="J21" s="188"/>
      <c r="K21" s="188"/>
    </row>
    <row r="22" spans="1:11" x14ac:dyDescent="0.25">
      <c r="A22" s="6"/>
      <c r="B22" s="7">
        <v>16</v>
      </c>
      <c r="C22" s="7" t="s">
        <v>53</v>
      </c>
      <c r="D22" s="7" t="s">
        <v>53</v>
      </c>
      <c r="E22" s="18"/>
      <c r="F22" s="195"/>
      <c r="G22" s="205" t="s">
        <v>259</v>
      </c>
      <c r="H22" s="188"/>
      <c r="I22" s="188"/>
      <c r="J22" s="188"/>
      <c r="K22" s="188"/>
    </row>
    <row r="23" spans="1:11" x14ac:dyDescent="0.25">
      <c r="A23" s="6"/>
      <c r="B23" s="7">
        <v>17</v>
      </c>
      <c r="C23" s="7" t="s">
        <v>53</v>
      </c>
      <c r="D23" s="7" t="s">
        <v>53</v>
      </c>
      <c r="E23" s="18"/>
      <c r="F23" s="195"/>
      <c r="G23" s="205" t="s">
        <v>259</v>
      </c>
      <c r="H23" s="188"/>
      <c r="I23" s="188"/>
      <c r="J23" s="188"/>
      <c r="K23" s="188"/>
    </row>
    <row r="24" spans="1:11" x14ac:dyDescent="0.25">
      <c r="A24" s="6"/>
      <c r="B24" s="7">
        <v>18</v>
      </c>
      <c r="C24" s="7" t="s">
        <v>53</v>
      </c>
      <c r="D24" s="7" t="s">
        <v>53</v>
      </c>
      <c r="E24" s="18"/>
      <c r="F24" s="195"/>
      <c r="G24" s="205" t="s">
        <v>259</v>
      </c>
      <c r="H24" s="188"/>
      <c r="I24" s="188"/>
      <c r="J24" s="188"/>
      <c r="K24" s="188"/>
    </row>
    <row r="25" spans="1:11" x14ac:dyDescent="0.25">
      <c r="A25" s="6"/>
      <c r="B25" s="7">
        <v>19</v>
      </c>
      <c r="C25" s="7" t="s">
        <v>53</v>
      </c>
      <c r="D25" s="7" t="s">
        <v>53</v>
      </c>
      <c r="E25" s="18"/>
      <c r="F25" s="195"/>
      <c r="G25" s="205" t="s">
        <v>259</v>
      </c>
      <c r="H25" s="188"/>
      <c r="I25" s="188"/>
      <c r="J25" s="188"/>
      <c r="K25" s="188"/>
    </row>
    <row r="26" spans="1:11" s="17" customFormat="1" x14ac:dyDescent="0.25">
      <c r="A26" s="200"/>
      <c r="B26" s="7">
        <v>20</v>
      </c>
      <c r="C26" s="7" t="s">
        <v>53</v>
      </c>
      <c r="D26" s="7" t="s">
        <v>53</v>
      </c>
      <c r="E26" s="201"/>
      <c r="F26" s="202"/>
      <c r="G26" s="205" t="s">
        <v>259</v>
      </c>
      <c r="H26" s="188"/>
      <c r="I26" s="188"/>
      <c r="J26" s="188"/>
      <c r="K26" s="188"/>
    </row>
    <row r="27" spans="1:11" x14ac:dyDescent="0.25">
      <c r="A27" s="6"/>
      <c r="B27" s="7">
        <v>21</v>
      </c>
      <c r="C27" s="7" t="s">
        <v>53</v>
      </c>
      <c r="D27" s="7" t="s">
        <v>53</v>
      </c>
      <c r="E27" s="18"/>
      <c r="F27" s="195"/>
      <c r="G27" s="205" t="s">
        <v>259</v>
      </c>
      <c r="H27" s="188"/>
      <c r="I27" s="188"/>
      <c r="J27" s="188"/>
      <c r="K27" s="188"/>
    </row>
    <row r="28" spans="1:11" x14ac:dyDescent="0.25">
      <c r="B28" s="7">
        <v>22</v>
      </c>
      <c r="C28" s="7" t="s">
        <v>53</v>
      </c>
      <c r="D28" s="7" t="s">
        <v>53</v>
      </c>
      <c r="E28" s="196"/>
      <c r="F28" s="195"/>
      <c r="G28" s="205" t="s">
        <v>259</v>
      </c>
      <c r="H28" s="188"/>
      <c r="I28" s="188"/>
      <c r="J28" s="188"/>
      <c r="K28" s="188"/>
    </row>
  </sheetData>
  <mergeCells count="2">
    <mergeCell ref="A2:G2"/>
    <mergeCell ref="A4:G4"/>
  </mergeCells>
  <dataValidations count="2">
    <dataValidation type="list" allowBlank="1" showInputMessage="1" showErrorMessage="1" sqref="C7:D28" xr:uid="{86964990-2504-4AFD-925D-AF0CBFEE9462}">
      <formula1>Trimestre</formula1>
    </dataValidation>
    <dataValidation type="list" allowBlank="1" showInputMessage="1" showErrorMessage="1" sqref="G7:G28" xr:uid="{6AB51C5D-8FD8-4E54-9BFF-D0058BE5ACA0}">
      <formula1>O_N</formula1>
    </dataValidation>
  </dataValidations>
  <printOptions horizontalCentered="1"/>
  <pageMargins left="0.25" right="0.25" top="0.75" bottom="0.75" header="0.3" footer="0.3"/>
  <pageSetup paperSize="119" orientation="landscape"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5207C-792D-48BA-BE6C-E6A8056041AC}">
  <sheetPr>
    <tabColor theme="6" tint="-0.249977111117893"/>
    <outlinePr summaryBelow="0" summaryRight="0"/>
  </sheetPr>
  <dimension ref="A1:F32"/>
  <sheetViews>
    <sheetView topLeftCell="A19" zoomScaleNormal="100" workbookViewId="0">
      <selection activeCell="G39" sqref="G39"/>
    </sheetView>
  </sheetViews>
  <sheetFormatPr baseColWidth="10" defaultColWidth="12.625" defaultRowHeight="15" customHeight="1" x14ac:dyDescent="0.25"/>
  <cols>
    <col min="1" max="1" width="6.25" style="165" customWidth="1"/>
    <col min="2" max="3" width="12.625" style="165"/>
    <col min="4" max="4" width="15.25" style="165" customWidth="1"/>
    <col min="5" max="16384" width="12.625" style="165"/>
  </cols>
  <sheetData>
    <row r="1" spans="1:6" ht="23.25" customHeight="1" x14ac:dyDescent="0.35">
      <c r="A1" s="503" t="s">
        <v>321</v>
      </c>
      <c r="B1" s="503"/>
      <c r="C1" s="503"/>
      <c r="D1" s="503"/>
      <c r="E1" s="503"/>
      <c r="F1" s="503"/>
    </row>
    <row r="2" spans="1:6" ht="15.75" thickBot="1" x14ac:dyDescent="0.3">
      <c r="A2" s="8"/>
      <c r="B2" s="8"/>
      <c r="C2" s="8"/>
      <c r="D2" s="8"/>
      <c r="E2" s="8"/>
      <c r="F2" s="8"/>
    </row>
    <row r="3" spans="1:6" ht="15.75" thickBot="1" x14ac:dyDescent="0.3">
      <c r="A3" s="8"/>
      <c r="B3" s="235" t="s">
        <v>322</v>
      </c>
      <c r="C3" s="504" t="s">
        <v>323</v>
      </c>
      <c r="D3" s="505"/>
      <c r="E3" s="236" t="s">
        <v>125</v>
      </c>
      <c r="F3" s="237" t="s">
        <v>324</v>
      </c>
    </row>
    <row r="4" spans="1:6" x14ac:dyDescent="0.25">
      <c r="A4" s="8"/>
      <c r="B4" s="506" t="s">
        <v>124</v>
      </c>
      <c r="C4" s="509" t="s">
        <v>325</v>
      </c>
      <c r="D4" s="500"/>
      <c r="E4" s="238"/>
      <c r="F4" s="239" t="s">
        <v>259</v>
      </c>
    </row>
    <row r="5" spans="1:6" x14ac:dyDescent="0.25">
      <c r="A5" s="8"/>
      <c r="B5" s="507"/>
      <c r="C5" s="499" t="s">
        <v>126</v>
      </c>
      <c r="D5" s="500"/>
      <c r="E5" s="238"/>
      <c r="F5" s="240" t="s">
        <v>259</v>
      </c>
    </row>
    <row r="6" spans="1:6" x14ac:dyDescent="0.25">
      <c r="A6" s="8"/>
      <c r="B6" s="507"/>
      <c r="C6" s="499" t="s">
        <v>127</v>
      </c>
      <c r="D6" s="500"/>
      <c r="E6" s="241"/>
      <c r="F6" s="240" t="s">
        <v>259</v>
      </c>
    </row>
    <row r="7" spans="1:6" x14ac:dyDescent="0.25">
      <c r="A7" s="8"/>
      <c r="B7" s="507"/>
      <c r="C7" s="499" t="s">
        <v>128</v>
      </c>
      <c r="D7" s="500"/>
      <c r="E7" s="238"/>
      <c r="F7" s="240" t="s">
        <v>259</v>
      </c>
    </row>
    <row r="8" spans="1:6" ht="15.75" thickBot="1" x14ac:dyDescent="0.3">
      <c r="A8" s="8"/>
      <c r="B8" s="508"/>
      <c r="C8" s="479"/>
      <c r="D8" s="480"/>
      <c r="E8" s="242"/>
      <c r="F8" s="243"/>
    </row>
    <row r="9" spans="1:6" x14ac:dyDescent="0.25">
      <c r="A9" s="8"/>
      <c r="B9" s="494" t="s">
        <v>129</v>
      </c>
      <c r="C9" s="497" t="s">
        <v>130</v>
      </c>
      <c r="D9" s="498"/>
      <c r="E9" s="244"/>
      <c r="F9" s="245" t="s">
        <v>259</v>
      </c>
    </row>
    <row r="10" spans="1:6" x14ac:dyDescent="0.25">
      <c r="A10" s="8"/>
      <c r="B10" s="495"/>
      <c r="C10" s="499" t="s">
        <v>326</v>
      </c>
      <c r="D10" s="500"/>
      <c r="E10" s="241"/>
      <c r="F10" s="240" t="s">
        <v>259</v>
      </c>
    </row>
    <row r="11" spans="1:6" x14ac:dyDescent="0.25">
      <c r="A11" s="8"/>
      <c r="B11" s="495"/>
      <c r="C11" s="501" t="s">
        <v>131</v>
      </c>
      <c r="D11" s="502"/>
      <c r="E11" s="241"/>
      <c r="F11" s="240" t="s">
        <v>259</v>
      </c>
    </row>
    <row r="12" spans="1:6" x14ac:dyDescent="0.25">
      <c r="A12" s="8"/>
      <c r="B12" s="495"/>
      <c r="C12" s="501" t="s">
        <v>132</v>
      </c>
      <c r="D12" s="502"/>
      <c r="E12" s="241"/>
      <c r="F12" s="240" t="s">
        <v>259</v>
      </c>
    </row>
    <row r="13" spans="1:6" x14ac:dyDescent="0.25">
      <c r="A13" s="8"/>
      <c r="B13" s="495"/>
      <c r="C13" s="501" t="s">
        <v>133</v>
      </c>
      <c r="D13" s="502"/>
      <c r="E13" s="241"/>
      <c r="F13" s="240" t="s">
        <v>259</v>
      </c>
    </row>
    <row r="14" spans="1:6" x14ac:dyDescent="0.25">
      <c r="A14" s="8"/>
      <c r="B14" s="495"/>
      <c r="C14" s="499" t="s">
        <v>134</v>
      </c>
      <c r="D14" s="500"/>
      <c r="E14" s="241"/>
      <c r="F14" s="240" t="s">
        <v>259</v>
      </c>
    </row>
    <row r="15" spans="1:6" x14ac:dyDescent="0.25">
      <c r="A15" s="8"/>
      <c r="B15" s="495"/>
      <c r="C15" s="501" t="s">
        <v>135</v>
      </c>
      <c r="D15" s="502"/>
      <c r="E15" s="241"/>
      <c r="F15" s="240" t="s">
        <v>259</v>
      </c>
    </row>
    <row r="16" spans="1:6" x14ac:dyDescent="0.25">
      <c r="A16" s="8"/>
      <c r="B16" s="495"/>
      <c r="C16" s="501" t="s">
        <v>136</v>
      </c>
      <c r="D16" s="502"/>
      <c r="E16" s="241"/>
      <c r="F16" s="240" t="s">
        <v>259</v>
      </c>
    </row>
    <row r="17" spans="1:6" x14ac:dyDescent="0.25">
      <c r="A17" s="8"/>
      <c r="B17" s="495"/>
      <c r="C17" s="501" t="s">
        <v>327</v>
      </c>
      <c r="D17" s="502"/>
      <c r="E17" s="241"/>
      <c r="F17" s="240" t="s">
        <v>259</v>
      </c>
    </row>
    <row r="18" spans="1:6" ht="15.75" thickBot="1" x14ac:dyDescent="0.3">
      <c r="A18" s="8"/>
      <c r="B18" s="496"/>
      <c r="C18" s="479"/>
      <c r="D18" s="480"/>
      <c r="E18" s="242"/>
      <c r="F18" s="243"/>
    </row>
    <row r="19" spans="1:6" x14ac:dyDescent="0.25">
      <c r="A19" s="8"/>
      <c r="B19" s="481" t="s">
        <v>328</v>
      </c>
      <c r="C19" s="246" t="s">
        <v>329</v>
      </c>
      <c r="D19" s="247"/>
      <c r="E19" s="244"/>
      <c r="F19" s="245" t="s">
        <v>259</v>
      </c>
    </row>
    <row r="20" spans="1:6" x14ac:dyDescent="0.25">
      <c r="A20" s="8"/>
      <c r="B20" s="482"/>
      <c r="C20" s="484" t="s">
        <v>330</v>
      </c>
      <c r="D20" s="485"/>
      <c r="E20" s="241"/>
      <c r="F20" s="240" t="s">
        <v>259</v>
      </c>
    </row>
    <row r="21" spans="1:6" x14ac:dyDescent="0.25">
      <c r="A21" s="8"/>
      <c r="B21" s="482"/>
      <c r="C21" s="486" t="s">
        <v>138</v>
      </c>
      <c r="D21" s="487"/>
      <c r="E21" s="241"/>
      <c r="F21" s="240" t="s">
        <v>259</v>
      </c>
    </row>
    <row r="22" spans="1:6" x14ac:dyDescent="0.25">
      <c r="A22" s="8"/>
      <c r="B22" s="482"/>
      <c r="C22" s="488" t="s">
        <v>331</v>
      </c>
      <c r="D22" s="489"/>
      <c r="E22" s="241"/>
      <c r="F22" s="240" t="s">
        <v>259</v>
      </c>
    </row>
    <row r="23" spans="1:6" x14ac:dyDescent="0.25">
      <c r="A23" s="8"/>
      <c r="B23" s="482"/>
      <c r="C23" s="488" t="s">
        <v>332</v>
      </c>
      <c r="D23" s="489"/>
      <c r="E23" s="241"/>
      <c r="F23" s="240" t="s">
        <v>259</v>
      </c>
    </row>
    <row r="24" spans="1:6" x14ac:dyDescent="0.25">
      <c r="A24" s="8"/>
      <c r="B24" s="482"/>
      <c r="C24" s="488" t="s">
        <v>333</v>
      </c>
      <c r="D24" s="489"/>
      <c r="E24" s="241"/>
      <c r="F24" s="240" t="s">
        <v>259</v>
      </c>
    </row>
    <row r="25" spans="1:6" x14ac:dyDescent="0.25">
      <c r="A25" s="8"/>
      <c r="B25" s="482"/>
      <c r="C25" s="490" t="s">
        <v>334</v>
      </c>
      <c r="D25" s="480"/>
      <c r="E25" s="242"/>
      <c r="F25" s="240" t="s">
        <v>259</v>
      </c>
    </row>
    <row r="26" spans="1:6" x14ac:dyDescent="0.25">
      <c r="A26" s="8"/>
      <c r="B26" s="482"/>
      <c r="C26" s="485" t="s">
        <v>335</v>
      </c>
      <c r="D26" s="491"/>
      <c r="E26" s="248"/>
      <c r="F26" s="240" t="s">
        <v>259</v>
      </c>
    </row>
    <row r="27" spans="1:6" x14ac:dyDescent="0.25">
      <c r="A27" s="8"/>
      <c r="B27" s="482"/>
      <c r="C27" s="492" t="s">
        <v>336</v>
      </c>
      <c r="D27" s="493"/>
      <c r="E27" s="249"/>
      <c r="F27" s="240" t="s">
        <v>259</v>
      </c>
    </row>
    <row r="28" spans="1:6" ht="15.75" thickBot="1" x14ac:dyDescent="0.3">
      <c r="A28" s="8"/>
      <c r="B28" s="483"/>
      <c r="C28" s="469"/>
      <c r="D28" s="470"/>
      <c r="E28" s="250"/>
      <c r="F28" s="243"/>
    </row>
    <row r="29" spans="1:6" x14ac:dyDescent="0.25">
      <c r="A29" s="8"/>
      <c r="B29" s="471" t="s">
        <v>137</v>
      </c>
      <c r="C29" s="474" t="s">
        <v>139</v>
      </c>
      <c r="D29" s="474"/>
      <c r="E29" s="251"/>
      <c r="F29" s="252"/>
    </row>
    <row r="30" spans="1:6" ht="15" customHeight="1" x14ac:dyDescent="0.25">
      <c r="B30" s="472"/>
      <c r="C30" s="475"/>
      <c r="D30" s="476"/>
      <c r="E30" s="253"/>
      <c r="F30" s="254"/>
    </row>
    <row r="31" spans="1:6" ht="15" customHeight="1" x14ac:dyDescent="0.25">
      <c r="B31" s="472"/>
      <c r="C31" s="475"/>
      <c r="D31" s="476"/>
      <c r="E31" s="253"/>
      <c r="F31" s="254"/>
    </row>
    <row r="32" spans="1:6" ht="15" customHeight="1" thickBot="1" x14ac:dyDescent="0.3">
      <c r="B32" s="473"/>
      <c r="C32" s="477"/>
      <c r="D32" s="478"/>
      <c r="E32" s="255"/>
      <c r="F32" s="256"/>
    </row>
  </sheetData>
  <mergeCells count="34">
    <mergeCell ref="C14:D14"/>
    <mergeCell ref="C15:D15"/>
    <mergeCell ref="C16:D16"/>
    <mergeCell ref="C17:D17"/>
    <mergeCell ref="A1:F1"/>
    <mergeCell ref="C3:D3"/>
    <mergeCell ref="B4:B8"/>
    <mergeCell ref="C4:D4"/>
    <mergeCell ref="C5:D5"/>
    <mergeCell ref="C6:D6"/>
    <mergeCell ref="C7:D7"/>
    <mergeCell ref="C8:D8"/>
    <mergeCell ref="C18:D18"/>
    <mergeCell ref="B19:B28"/>
    <mergeCell ref="C20:D20"/>
    <mergeCell ref="C21:D21"/>
    <mergeCell ref="C22:D22"/>
    <mergeCell ref="C23:D23"/>
    <mergeCell ref="C24:D24"/>
    <mergeCell ref="C25:D25"/>
    <mergeCell ref="C26:D26"/>
    <mergeCell ref="C27:D27"/>
    <mergeCell ref="B9:B18"/>
    <mergeCell ref="C9:D9"/>
    <mergeCell ref="C10:D10"/>
    <mergeCell ref="C11:D11"/>
    <mergeCell ref="C12:D12"/>
    <mergeCell ref="C13:D13"/>
    <mergeCell ref="C28:D28"/>
    <mergeCell ref="B29:B32"/>
    <mergeCell ref="C29:D29"/>
    <mergeCell ref="C30:D30"/>
    <mergeCell ref="C31:D31"/>
    <mergeCell ref="C32:D32"/>
  </mergeCells>
  <dataValidations count="1">
    <dataValidation type="list" allowBlank="1" showInputMessage="1" showErrorMessage="1" sqref="F4:F32" xr:uid="{EC5C3503-B051-4CD2-8132-867669641352}">
      <formula1>O_N</formula1>
    </dataValidation>
  </dataValidations>
  <hyperlinks>
    <hyperlink ref="C5:D5" r:id="rId1" display="SIMDUT" xr:uid="{E975466A-20E4-461E-BF77-44612374DF4C}"/>
    <hyperlink ref="C4:D4" r:id="rId2" display="Se mettre au courant" xr:uid="{9F2D6839-F498-4AEA-BC38-D923CD6E4D04}"/>
    <hyperlink ref="C6:D6" r:id="rId3" display="Laser" xr:uid="{4B0AAE94-57A6-4C21-86F7-169A7AAC5C8A}"/>
    <hyperlink ref="C7:D7" r:id="rId4" display="Cryogénie et gaz" xr:uid="{5D380D93-3949-4DB4-BEBD-FCAD56CDEBB3}"/>
    <hyperlink ref="C10:D10" r:id="rId5" display="Diffraction aux rayons-X" xr:uid="{38D11DC2-9775-49DC-AC9B-AFD94E5B2BEE}"/>
    <hyperlink ref="C14:D14" r:id="rId6" display="Salles propres physique" xr:uid="{668C8CCB-EE2B-4A57-BEF4-DD50E004FE62}"/>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87AA5-B10F-43A0-9C9C-2E308D1EA898}">
  <sheetPr>
    <tabColor theme="9" tint="0.39997558519241921"/>
  </sheetPr>
  <dimension ref="B1:BQ112"/>
  <sheetViews>
    <sheetView showGridLines="0" zoomScaleNormal="100" zoomScaleSheetLayoutView="80" workbookViewId="0">
      <pane xSplit="8" ySplit="5" topLeftCell="I6" activePane="bottomRight" state="frozen"/>
      <selection pane="topRight" activeCell="I1" sqref="I1"/>
      <selection pane="bottomLeft" activeCell="A6" sqref="A6"/>
      <selection pane="bottomRight" activeCell="H7" sqref="H7"/>
    </sheetView>
  </sheetViews>
  <sheetFormatPr baseColWidth="10" defaultColWidth="2.625" defaultRowHeight="30" customHeight="1" x14ac:dyDescent="0.3"/>
  <cols>
    <col min="1" max="1" width="4.125" style="97" customWidth="1"/>
    <col min="2" max="3" width="23.625" style="105" customWidth="1"/>
    <col min="4" max="7" width="6.125" style="95" customWidth="1"/>
    <col min="8" max="8" width="7.625" style="110" customWidth="1"/>
    <col min="9" max="24" width="4.375" style="95" customWidth="1"/>
    <col min="25" max="25" width="6.375" style="95" customWidth="1"/>
    <col min="26" max="28" width="8.625" style="95" customWidth="1"/>
    <col min="29" max="43" width="8.625" style="97" customWidth="1"/>
    <col min="44" max="44" width="8.625" style="144" customWidth="1"/>
    <col min="45" max="132" width="8.625" style="97" customWidth="1"/>
    <col min="133" max="16384" width="2.625" style="97"/>
  </cols>
  <sheetData>
    <row r="1" spans="2:69" ht="24" customHeight="1" thickTop="1" thickBot="1" x14ac:dyDescent="0.3">
      <c r="B1" s="528" t="s">
        <v>262</v>
      </c>
      <c r="C1" s="528"/>
      <c r="D1" s="528"/>
      <c r="E1" s="528"/>
      <c r="G1" s="167" t="s">
        <v>3</v>
      </c>
      <c r="H1" s="535">
        <f>'Suivi PhD '!I7</f>
        <v>44207</v>
      </c>
      <c r="I1" s="536"/>
      <c r="J1" s="536"/>
      <c r="K1" s="168"/>
      <c r="L1" s="169" t="s">
        <v>260</v>
      </c>
      <c r="M1" s="170"/>
      <c r="N1" s="171"/>
      <c r="O1" s="176" t="s">
        <v>261</v>
      </c>
      <c r="P1" s="170"/>
      <c r="Q1" s="172"/>
      <c r="R1" s="549" t="s">
        <v>369</v>
      </c>
      <c r="S1" s="550"/>
      <c r="T1" s="166"/>
      <c r="U1" s="166"/>
      <c r="V1" s="166"/>
      <c r="W1" s="166"/>
      <c r="X1" s="166"/>
      <c r="Y1" s="219"/>
      <c r="Z1" s="219"/>
      <c r="AA1" s="96"/>
      <c r="AB1" s="218"/>
      <c r="AC1" s="512"/>
      <c r="AD1" s="512"/>
      <c r="AE1" s="512"/>
      <c r="AF1" s="512"/>
      <c r="AG1" s="512"/>
      <c r="AH1" s="512"/>
      <c r="AN1" s="98"/>
      <c r="AR1" s="99"/>
      <c r="AS1" s="99"/>
      <c r="AT1" s="99"/>
      <c r="AU1" s="100"/>
      <c r="AV1" s="100"/>
      <c r="AW1" s="100"/>
      <c r="AX1" s="100"/>
      <c r="AY1" s="98"/>
      <c r="AZ1" s="98"/>
      <c r="BA1" s="98"/>
      <c r="BB1" s="98"/>
      <c r="BC1" s="98"/>
      <c r="BD1" s="98"/>
    </row>
    <row r="2" spans="2:69" ht="39.950000000000003" customHeight="1" thickTop="1" x14ac:dyDescent="0.25">
      <c r="B2" s="528"/>
      <c r="C2" s="528"/>
      <c r="D2" s="528"/>
      <c r="E2" s="528"/>
      <c r="F2" s="101"/>
      <c r="G2" s="166"/>
      <c r="H2" s="166"/>
      <c r="I2" s="166"/>
      <c r="J2" s="166"/>
      <c r="K2" s="173"/>
      <c r="L2" s="174"/>
      <c r="M2" s="175"/>
      <c r="N2" s="175"/>
      <c r="O2" s="175"/>
      <c r="P2" s="175"/>
      <c r="Q2" s="175"/>
      <c r="R2" s="330"/>
      <c r="S2" s="213"/>
      <c r="T2" s="166"/>
      <c r="U2" s="166"/>
      <c r="V2" s="166"/>
      <c r="W2" s="166"/>
      <c r="X2" s="166"/>
      <c r="Y2" s="102"/>
      <c r="Z2" s="102"/>
      <c r="AA2" s="102"/>
      <c r="AB2" s="218"/>
      <c r="AC2" s="103"/>
      <c r="AD2" s="103"/>
      <c r="AE2" s="103"/>
      <c r="AF2" s="103"/>
      <c r="AG2" s="104"/>
      <c r="AH2" s="103"/>
      <c r="AN2" s="98"/>
      <c r="AO2" s="98"/>
      <c r="AP2" s="98"/>
      <c r="AQ2" s="98"/>
      <c r="AR2" s="98"/>
      <c r="AS2" s="98"/>
      <c r="AT2" s="98"/>
      <c r="AU2" s="98"/>
      <c r="AV2" s="98"/>
      <c r="AW2" s="98"/>
      <c r="AX2" s="98"/>
      <c r="AY2" s="98"/>
      <c r="AZ2" s="98"/>
      <c r="BA2" s="98"/>
      <c r="BB2" s="98"/>
      <c r="BC2" s="98"/>
      <c r="BD2" s="98"/>
    </row>
    <row r="3" spans="2:69" ht="24" customHeight="1" thickBot="1" x14ac:dyDescent="0.35">
      <c r="B3" s="307" t="str">
        <f>'Suivi PhD '!C7</f>
        <v>Prénom et nom</v>
      </c>
      <c r="E3" s="106"/>
      <c r="F3" s="106"/>
      <c r="G3" s="166"/>
      <c r="H3" s="179" t="s">
        <v>264</v>
      </c>
      <c r="I3" s="180" t="str">
        <f ca="1">VLOOKUP(TODAY(),Calendrier[#All],4,TRUE)</f>
        <v>H 21</v>
      </c>
      <c r="J3" s="166"/>
      <c r="K3" s="182"/>
      <c r="L3" s="555" t="s">
        <v>365</v>
      </c>
      <c r="M3" s="556"/>
      <c r="N3" s="183"/>
      <c r="O3" s="185" t="s">
        <v>263</v>
      </c>
      <c r="P3" s="184"/>
      <c r="Q3" s="557" t="s">
        <v>364</v>
      </c>
      <c r="R3" s="558"/>
      <c r="S3" s="331" t="s">
        <v>268</v>
      </c>
      <c r="T3" s="166"/>
      <c r="U3" s="166"/>
      <c r="V3" s="166"/>
      <c r="W3" s="166"/>
      <c r="X3" s="166"/>
      <c r="Y3" s="219"/>
      <c r="Z3" s="219"/>
      <c r="AA3" s="96"/>
      <c r="AB3" s="218"/>
      <c r="AC3" s="512"/>
      <c r="AD3" s="513"/>
      <c r="AE3" s="513"/>
      <c r="AF3" s="513"/>
      <c r="AG3" s="513"/>
      <c r="AH3" s="513"/>
      <c r="AN3" s="107"/>
      <c r="AR3" s="99"/>
      <c r="AS3" s="99"/>
      <c r="AU3" s="100"/>
      <c r="AV3" s="100"/>
      <c r="AW3" s="100"/>
      <c r="AX3" s="100"/>
      <c r="AY3" s="108"/>
      <c r="AZ3" s="101"/>
      <c r="BA3" s="101"/>
      <c r="BB3" s="98"/>
      <c r="BC3" s="101"/>
      <c r="BD3" s="101"/>
      <c r="BQ3" s="109"/>
    </row>
    <row r="4" spans="2:69" s="112" customFormat="1" ht="33.950000000000003" customHeight="1" thickTop="1" x14ac:dyDescent="0.25">
      <c r="B4" s="514" t="s">
        <v>4</v>
      </c>
      <c r="C4" s="515"/>
      <c r="D4" s="517" t="s">
        <v>31</v>
      </c>
      <c r="E4" s="517" t="s">
        <v>266</v>
      </c>
      <c r="F4" s="517" t="s">
        <v>0</v>
      </c>
      <c r="G4" s="517" t="s">
        <v>267</v>
      </c>
      <c r="H4" s="518" t="s">
        <v>372</v>
      </c>
      <c r="I4" s="521" t="s">
        <v>56</v>
      </c>
      <c r="J4" s="521"/>
      <c r="K4" s="521"/>
      <c r="L4" s="521"/>
      <c r="M4" s="521"/>
      <c r="N4" s="521"/>
      <c r="O4" s="521"/>
      <c r="P4" s="521"/>
      <c r="Q4" s="521"/>
      <c r="R4" s="521"/>
      <c r="S4" s="521"/>
      <c r="T4" s="521"/>
      <c r="U4" s="521"/>
      <c r="V4" s="521"/>
      <c r="W4" s="521"/>
      <c r="X4" s="521"/>
      <c r="Y4" s="215"/>
      <c r="Z4" s="215"/>
      <c r="AA4" s="215"/>
      <c r="AB4" s="215"/>
      <c r="AC4" s="217"/>
      <c r="AD4" s="217"/>
      <c r="AE4" s="217"/>
      <c r="AF4" s="217"/>
      <c r="AG4" s="217"/>
      <c r="AH4" s="217"/>
      <c r="AI4" s="217"/>
      <c r="AJ4" s="217"/>
      <c r="AK4" s="217"/>
      <c r="AL4" s="217"/>
      <c r="AM4" s="217"/>
      <c r="AN4" s="217"/>
      <c r="AO4" s="217"/>
      <c r="AP4" s="217"/>
      <c r="AQ4" s="217"/>
      <c r="AR4" s="113"/>
      <c r="AS4" s="217"/>
      <c r="AT4" s="217"/>
      <c r="AU4" s="217"/>
      <c r="AV4" s="217"/>
      <c r="AW4" s="217"/>
      <c r="AX4" s="217"/>
      <c r="AY4" s="217"/>
      <c r="AZ4" s="217"/>
      <c r="BA4" s="217"/>
      <c r="BB4" s="217"/>
      <c r="BC4" s="217"/>
      <c r="BD4" s="217"/>
      <c r="BE4" s="217"/>
      <c r="BF4" s="217"/>
      <c r="BG4" s="217"/>
      <c r="BH4" s="217"/>
      <c r="BI4" s="217"/>
    </row>
    <row r="5" spans="2:69" s="215" customFormat="1" ht="23.1" customHeight="1" thickBot="1" x14ac:dyDescent="0.3">
      <c r="B5" s="514"/>
      <c r="C5" s="516"/>
      <c r="D5" s="517"/>
      <c r="E5" s="517"/>
      <c r="F5" s="517"/>
      <c r="G5" s="517"/>
      <c r="H5" s="518"/>
      <c r="I5" s="329" t="str">
        <f ca="1">INDIRECT(CONCATENATE("Informations!M", COLUMN(I5)-7))</f>
        <v>H 21</v>
      </c>
      <c r="J5" s="329" t="str">
        <f t="shared" ref="J5:X5" ca="1" si="0">INDIRECT(CONCATENATE("Informations!M", COLUMN(J5)-7))</f>
        <v>E 21</v>
      </c>
      <c r="K5" s="329" t="str">
        <f t="shared" ca="1" si="0"/>
        <v>A 21</v>
      </c>
      <c r="L5" s="329" t="str">
        <f t="shared" ca="1" si="0"/>
        <v>H 22</v>
      </c>
      <c r="M5" s="329" t="str">
        <f t="shared" ca="1" si="0"/>
        <v>E 22</v>
      </c>
      <c r="N5" s="329" t="str">
        <f t="shared" ca="1" si="0"/>
        <v>A 22</v>
      </c>
      <c r="O5" s="329" t="str">
        <f t="shared" ca="1" si="0"/>
        <v>H 23</v>
      </c>
      <c r="P5" s="329" t="str">
        <f t="shared" ca="1" si="0"/>
        <v>E 23</v>
      </c>
      <c r="Q5" s="329" t="str">
        <f t="shared" ca="1" si="0"/>
        <v>A 23</v>
      </c>
      <c r="R5" s="329" t="str">
        <f t="shared" ca="1" si="0"/>
        <v>H 24</v>
      </c>
      <c r="S5" s="329" t="str">
        <f t="shared" ca="1" si="0"/>
        <v>E 24</v>
      </c>
      <c r="T5" s="329" t="str">
        <f t="shared" ca="1" si="0"/>
        <v>A 24</v>
      </c>
      <c r="U5" s="329" t="str">
        <f t="shared" ca="1" si="0"/>
        <v>H 25</v>
      </c>
      <c r="V5" s="329" t="str">
        <f t="shared" ca="1" si="0"/>
        <v>E 25</v>
      </c>
      <c r="W5" s="329" t="str">
        <f t="shared" ca="1" si="0"/>
        <v>A 25</v>
      </c>
      <c r="X5" s="329" t="str">
        <f t="shared" ca="1" si="0"/>
        <v>H 26</v>
      </c>
      <c r="Y5" s="327"/>
      <c r="Z5" s="327"/>
      <c r="AA5" s="327"/>
      <c r="AB5" s="327"/>
      <c r="AC5" s="327"/>
      <c r="AD5" s="327"/>
      <c r="AE5" s="327"/>
      <c r="AF5" s="327"/>
      <c r="AG5" s="327"/>
      <c r="AH5" s="327"/>
      <c r="AI5" s="327"/>
      <c r="AJ5" s="327"/>
      <c r="AK5" s="327"/>
      <c r="AL5" s="327"/>
      <c r="AM5" s="327"/>
      <c r="AN5" s="327"/>
      <c r="AO5" s="327"/>
      <c r="AP5" s="327"/>
      <c r="AQ5" s="327"/>
      <c r="AR5" s="328"/>
      <c r="AS5" s="327"/>
      <c r="AT5" s="327"/>
      <c r="AU5" s="327"/>
      <c r="AV5" s="327"/>
      <c r="AW5" s="327"/>
      <c r="AX5" s="327"/>
      <c r="AY5" s="327"/>
      <c r="AZ5" s="327"/>
      <c r="BA5" s="327"/>
      <c r="BB5" s="327"/>
      <c r="BC5" s="327"/>
      <c r="BD5" s="327"/>
      <c r="BE5" s="327"/>
      <c r="BF5" s="327"/>
      <c r="BG5" s="327"/>
      <c r="BH5" s="327"/>
      <c r="BI5" s="327"/>
      <c r="BJ5" s="327"/>
      <c r="BK5" s="327"/>
      <c r="BL5" s="327"/>
      <c r="BM5" s="327"/>
      <c r="BN5" s="327"/>
      <c r="BO5" s="327"/>
      <c r="BP5" s="327"/>
    </row>
    <row r="6" spans="2:69" ht="30" customHeight="1" thickBot="1" x14ac:dyDescent="0.3">
      <c r="B6" s="326" t="s">
        <v>252</v>
      </c>
      <c r="C6" s="115"/>
      <c r="D6" s="116"/>
      <c r="E6" s="116"/>
      <c r="F6" s="519"/>
      <c r="G6" s="520"/>
      <c r="H6" s="520"/>
      <c r="I6" s="117"/>
      <c r="J6" s="117"/>
      <c r="K6" s="117"/>
      <c r="L6" s="117"/>
      <c r="M6" s="117"/>
      <c r="N6" s="117"/>
      <c r="O6" s="117"/>
      <c r="P6" s="117"/>
      <c r="Q6" s="118"/>
      <c r="R6" s="117"/>
      <c r="S6" s="117"/>
      <c r="T6" s="119"/>
      <c r="U6" s="117"/>
      <c r="V6" s="117"/>
      <c r="W6" s="120"/>
      <c r="X6" s="322"/>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03"/>
    </row>
    <row r="7" spans="2:69" ht="24" customHeight="1" x14ac:dyDescent="0.25">
      <c r="B7" s="529" t="s">
        <v>26</v>
      </c>
      <c r="C7" s="530"/>
      <c r="D7" s="189" t="str">
        <f>Informations!M2</f>
        <v>H 21</v>
      </c>
      <c r="E7" s="190" t="str">
        <f>Informations!M4</f>
        <v>A 21</v>
      </c>
      <c r="F7" s="145" t="str">
        <f>Informations!M2</f>
        <v>H 21</v>
      </c>
      <c r="G7" s="145" t="str">
        <f>Informations!M4</f>
        <v>A 21</v>
      </c>
      <c r="H7" s="147">
        <f ca="1">IF(ROUND((TODAY()-H1)*12/365,0)&lt;12, ROUND((TODAY()-H1)/365,2),1 )</f>
        <v>0.01</v>
      </c>
      <c r="I7" s="191"/>
      <c r="J7" s="122"/>
      <c r="K7" s="122"/>
      <c r="L7" s="122"/>
      <c r="M7" s="122"/>
      <c r="N7" s="122"/>
      <c r="O7" s="122"/>
      <c r="P7" s="122"/>
      <c r="Q7" s="123"/>
      <c r="R7" s="122"/>
      <c r="S7" s="122"/>
      <c r="T7" s="124"/>
      <c r="U7" s="122"/>
      <c r="V7" s="122"/>
      <c r="W7" s="125"/>
      <c r="X7" s="323"/>
      <c r="Y7" s="218"/>
      <c r="Z7" s="511"/>
      <c r="AA7" s="511"/>
      <c r="AB7" s="511"/>
      <c r="AC7" s="511"/>
      <c r="AD7" s="511"/>
      <c r="AE7" s="511"/>
      <c r="AF7" s="511"/>
      <c r="AG7" s="511"/>
      <c r="AH7" s="511"/>
      <c r="AI7" s="511"/>
      <c r="AJ7" s="511"/>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row>
    <row r="8" spans="2:69" ht="24" customHeight="1" x14ac:dyDescent="0.25">
      <c r="B8" s="531" t="s">
        <v>370</v>
      </c>
      <c r="C8" s="532"/>
      <c r="D8" s="189" t="str">
        <f>Informations!M2</f>
        <v>H 21</v>
      </c>
      <c r="E8" s="190" t="str">
        <f>Informations!M3</f>
        <v>E 21</v>
      </c>
      <c r="F8" s="146" t="str">
        <f ca="1">IF('Suivi PhD '!J28&lt;&gt;"Trimestre", 'Suivi PhD '!J28,IF(TrimestreActuel&gt;PériodeFinIdéale,LOOKUP(PériodeFinIdéale+1,Informations!N$2:N$31,Informations!M$2:M$31),""))</f>
        <v/>
      </c>
      <c r="G8" s="146" t="str">
        <f ca="1">IF(F8="","",IF('Suivi PhD '!J28&lt;&gt;"Trimestre",'Suivi PhD '!J28,I$3))</f>
        <v/>
      </c>
      <c r="H8" s="148">
        <f>IF('Suivi PhD '!L28="oui",100%,0%)</f>
        <v>0</v>
      </c>
      <c r="Q8" s="126"/>
      <c r="T8" s="127"/>
      <c r="W8" s="128"/>
      <c r="X8" s="324"/>
      <c r="Z8" s="511"/>
      <c r="AA8" s="511"/>
      <c r="AB8" s="511"/>
      <c r="AC8" s="511"/>
      <c r="AD8" s="511"/>
      <c r="AE8" s="511"/>
      <c r="AF8" s="511"/>
      <c r="AG8" s="511"/>
      <c r="AH8" s="511"/>
      <c r="AI8" s="511"/>
      <c r="AJ8" s="511"/>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114"/>
    </row>
    <row r="9" spans="2:69" ht="24" customHeight="1" x14ac:dyDescent="0.25">
      <c r="B9" s="531" t="str">
        <f>IF('Suivi PhD '!E21="Choisir un cours -liste déroulante","Faites le choix du cours 1 dans « Suivi PhD »",'Suivi PhD '!E21)</f>
        <v>Faites le choix du cours 1 dans « Suivi PhD »</v>
      </c>
      <c r="C9" s="532"/>
      <c r="D9" s="189" t="str">
        <f>Informations!M2</f>
        <v>H 21</v>
      </c>
      <c r="E9" s="190" t="str">
        <f>Informations!M5</f>
        <v>H 22</v>
      </c>
      <c r="F9" s="146" t="str">
        <f ca="1">IF('Suivi PhD '!J21&lt;&gt;"Trimestre",'Suivi PhD '!J21,IF(TrimestreActuel&gt;PériodeFinIdéale,LOOKUP(PériodeFinIdéale+1,Informations!N$2:N$31,Informations!M$2:M$31),""))</f>
        <v/>
      </c>
      <c r="G9" s="146" t="str">
        <f ca="1">IF(F9="","",IF('Suivi PhD '!J21&lt;&gt;"Trimestre",'Suivi PhD '!J21,I$3))</f>
        <v/>
      </c>
      <c r="H9" s="148">
        <f>IF('Suivi PhD '!L21="oui",100%,0%)</f>
        <v>0</v>
      </c>
      <c r="Q9" s="126"/>
      <c r="T9" s="127"/>
      <c r="W9" s="128"/>
      <c r="X9" s="324"/>
      <c r="Z9" s="511"/>
      <c r="AA9" s="511"/>
      <c r="AB9" s="511"/>
      <c r="AC9" s="511"/>
      <c r="AD9" s="511"/>
      <c r="AE9" s="511"/>
      <c r="AF9" s="511"/>
      <c r="AG9" s="511"/>
      <c r="AH9" s="511"/>
      <c r="AI9" s="511"/>
      <c r="AJ9" s="511"/>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114"/>
    </row>
    <row r="10" spans="2:69" ht="24" customHeight="1" x14ac:dyDescent="0.25">
      <c r="B10" s="531" t="str">
        <f>IF('Suivi PhD '!E22="Choisir un cours -liste déroulante","Faites le choix du cours 2 dans « Suivi PhD »",'Suivi PhD '!E22)</f>
        <v>Faites le choix du cours 2 dans « Suivi PhD »</v>
      </c>
      <c r="C10" s="532"/>
      <c r="D10" s="189" t="str">
        <f>Informations!M2</f>
        <v>H 21</v>
      </c>
      <c r="E10" s="190" t="str">
        <f>Informations!M5</f>
        <v>H 22</v>
      </c>
      <c r="F10" s="146" t="str">
        <f ca="1">IF('Suivi PhD '!J22&lt;&gt;"Trimestre",'Suivi PhD '!J22,IF(TrimestreActuel&gt;PériodeFinIdéale,LOOKUP(PériodeFinIdéale+1,Informations!N$2:N$31,Informations!M$2:M$31),""))</f>
        <v/>
      </c>
      <c r="G10" s="146" t="str">
        <f ca="1">IF(F10="","",IF('Suivi PhD '!J22&lt;&gt;"Trimestre",'Suivi PhD '!J22,I$3))</f>
        <v/>
      </c>
      <c r="H10" s="148">
        <f>IF('Suivi PhD '!L22="oui",100%,0%)</f>
        <v>0</v>
      </c>
      <c r="Q10" s="126"/>
      <c r="T10" s="127"/>
      <c r="W10" s="128"/>
      <c r="X10" s="324"/>
      <c r="Z10" s="511"/>
      <c r="AA10" s="511"/>
      <c r="AB10" s="511"/>
      <c r="AC10" s="511"/>
      <c r="AD10" s="511"/>
      <c r="AE10" s="511"/>
      <c r="AF10" s="511"/>
      <c r="AG10" s="511"/>
      <c r="AH10" s="511"/>
      <c r="AI10" s="511"/>
      <c r="AJ10" s="511"/>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114"/>
    </row>
    <row r="11" spans="2:69" ht="24" customHeight="1" x14ac:dyDescent="0.25">
      <c r="B11" s="533" t="str">
        <f>IF('Suivi PhD '!E23="Choisir un cours -liste déroulante","Si requis, faites le choix du cours 3 dans « Suivi PhD »",'Suivi PhD '!E23)</f>
        <v>Si requis, faites le choix du cours 3 dans « Suivi PhD »</v>
      </c>
      <c r="C11" s="534"/>
      <c r="D11" s="189" t="str">
        <f>IF('Suivi PhD '!E23="Choisir un cours -liste déroulante","",Informations!M2)</f>
        <v/>
      </c>
      <c r="E11" s="190" t="str">
        <f>IF('Suivi PhD '!E23="Choisir un cours -liste déroulante","",Informations!M5)</f>
        <v/>
      </c>
      <c r="F11" s="146" t="str">
        <f>IF('Suivi PhD '!J23&lt;&gt;"Trimestre",'Suivi PhD '!J23,IF('Suivi PhD '!E23="Choisir un cours -liste déroulante","",IF(TrimestreActuel&gt;PériodeFinIdéale,LOOKUP(PériodeFinIdéale+1,Informations!N$2:N$31,Informations!M$2:M$31),"")))</f>
        <v/>
      </c>
      <c r="G11" s="146" t="str">
        <f>IF(F11="","",IF('Suivi PhD '!J23&lt;&gt;"Trimestre",'Suivi PhD '!J23,I$3))</f>
        <v/>
      </c>
      <c r="H11" s="148" t="str">
        <f>IF('Suivi PhD '!E23="Choisir un cours -liste déroulante","",IF('Suivi PhD '!L23="oui",100%,0%))</f>
        <v/>
      </c>
      <c r="Q11" s="126"/>
      <c r="T11" s="127"/>
      <c r="W11" s="128"/>
      <c r="X11" s="324"/>
      <c r="Z11" s="216"/>
      <c r="AA11" s="216"/>
      <c r="AB11" s="216"/>
      <c r="AC11" s="216"/>
      <c r="AD11" s="216"/>
      <c r="AE11" s="216"/>
      <c r="AF11" s="216"/>
      <c r="AG11" s="216"/>
      <c r="AH11" s="216"/>
      <c r="AI11" s="216"/>
      <c r="AJ11" s="216"/>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114"/>
    </row>
    <row r="12" spans="2:69" ht="24" customHeight="1" x14ac:dyDescent="0.25">
      <c r="B12" s="531" t="s">
        <v>1</v>
      </c>
      <c r="C12" s="532"/>
      <c r="D12" s="189" t="str">
        <f>Informations!M2</f>
        <v>H 21</v>
      </c>
      <c r="E12" s="190" t="str">
        <f>Informations!M4</f>
        <v>A 21</v>
      </c>
      <c r="F12" s="146" t="str">
        <f ca="1">IF('Suivi PhD '!J37&lt;&gt;"Trimestre",'Suivi PhD '!J37,IF(TrimestreActuel&gt;PériodeFinIdéale,LOOKUP(PériodeFinIdéale+1,Informations!N$2:N$31,Informations!M$2:M$31),""))</f>
        <v/>
      </c>
      <c r="G12" s="146" t="str">
        <f ca="1">IF(F12="","",IF('Suivi PhD '!J37&lt;&gt;"Trimestre",'Suivi PhD '!J37,I$3))</f>
        <v/>
      </c>
      <c r="H12" s="148">
        <f ca="1">IF('Suivi PhD '!L37&lt;&gt;"",IF(TODAY()&gt;J36,100%,0%),0%)</f>
        <v>0</v>
      </c>
      <c r="Q12" s="126"/>
      <c r="T12" s="127"/>
      <c r="W12" s="128"/>
      <c r="X12" s="324"/>
      <c r="Z12" s="511"/>
      <c r="AA12" s="511"/>
      <c r="AB12" s="511"/>
      <c r="AC12" s="511"/>
      <c r="AD12" s="511"/>
      <c r="AE12" s="511"/>
      <c r="AF12" s="511"/>
      <c r="AG12" s="511"/>
      <c r="AH12" s="511"/>
      <c r="AI12" s="511"/>
      <c r="AJ12" s="511"/>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114"/>
    </row>
    <row r="13" spans="2:69" ht="24" customHeight="1" x14ac:dyDescent="0.25">
      <c r="B13" s="531" t="s">
        <v>30</v>
      </c>
      <c r="C13" s="532"/>
      <c r="D13" s="189" t="str">
        <f>Informations!M2</f>
        <v>H 21</v>
      </c>
      <c r="E13" s="190" t="str">
        <f>Informations!M5</f>
        <v>H 22</v>
      </c>
      <c r="F13" s="146" t="str">
        <f ca="1">IF('Suivi PhD '!J38&lt;&gt;"Trimestre",'Suivi PhD '!J38,IF(TrimestreActuel&gt;PériodeFinIdéale,LOOKUP(PériodeFinIdéale+1,Informations!N$2:N$31,Informations!M$2:M$31),""))</f>
        <v/>
      </c>
      <c r="G13" s="146" t="str">
        <f ca="1">IF(F13="","",IF('Suivi PhD '!J38&lt;&gt;"Trimestre",'Suivi PhD '!J38,I$3))</f>
        <v/>
      </c>
      <c r="H13" s="148">
        <f ca="1">IF('Suivi PhD '!L38&lt;&gt;"",IF(TODAY()&gt;J37,100%,0%),0%)</f>
        <v>0</v>
      </c>
      <c r="Q13" s="126"/>
      <c r="T13" s="127"/>
      <c r="W13" s="128"/>
      <c r="X13" s="324"/>
      <c r="Z13" s="511"/>
      <c r="AA13" s="511"/>
      <c r="AB13" s="511"/>
      <c r="AC13" s="511"/>
      <c r="AD13" s="511"/>
      <c r="AE13" s="511"/>
      <c r="AF13" s="511"/>
      <c r="AG13" s="511"/>
      <c r="AH13" s="511"/>
      <c r="AI13" s="511"/>
      <c r="AJ13" s="511"/>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114"/>
    </row>
    <row r="14" spans="2:69" ht="24" customHeight="1" x14ac:dyDescent="0.25">
      <c r="B14" s="531" t="s">
        <v>28</v>
      </c>
      <c r="C14" s="532"/>
      <c r="D14" s="189" t="str">
        <f>Informations!M5</f>
        <v>H 22</v>
      </c>
      <c r="E14" s="190" t="str">
        <f>Informations!M7</f>
        <v>A 22</v>
      </c>
      <c r="F14" s="146" t="str">
        <f>Informations!M5</f>
        <v>H 22</v>
      </c>
      <c r="G14" s="146" t="str">
        <f>Informations!M7</f>
        <v>A 22</v>
      </c>
      <c r="H14" s="148">
        <f ca="1">IF(ROUND((TODAY()-H1)/365,2) &gt; 1,IF(ROUND((TODAY()-H1)/365,2)&lt;2,  ROUND((TODAY()-H1)/365,2)-1, 1), 0)</f>
        <v>0</v>
      </c>
      <c r="Q14" s="126"/>
      <c r="T14" s="127"/>
      <c r="W14" s="128"/>
      <c r="X14" s="324"/>
      <c r="Z14" s="511"/>
      <c r="AA14" s="511"/>
      <c r="AB14" s="511"/>
      <c r="AC14" s="511"/>
      <c r="AD14" s="511"/>
      <c r="AE14" s="511"/>
      <c r="AF14" s="511"/>
      <c r="AG14" s="511"/>
      <c r="AH14" s="511"/>
      <c r="AI14" s="511"/>
      <c r="AJ14" s="511"/>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114"/>
    </row>
    <row r="15" spans="2:69" ht="24" customHeight="1" x14ac:dyDescent="0.25">
      <c r="B15" s="531" t="s">
        <v>366</v>
      </c>
      <c r="C15" s="532"/>
      <c r="D15" s="189" t="str">
        <f>Informations!M5</f>
        <v>H 22</v>
      </c>
      <c r="E15" s="190" t="str">
        <f>Informations!M6</f>
        <v>E 22</v>
      </c>
      <c r="F15" s="146" t="str">
        <f ca="1">IF('Suivi PhD '!J29&lt;&gt;"Trimestre", 'Suivi PhD '!J29,IF(TrimestreActuel&gt;PériodeFinIdéale,LOOKUP(PériodeFinIdéale+1,Informations!N$2:N$31,Informations!M$2:M$31),""))</f>
        <v/>
      </c>
      <c r="G15" s="146" t="str">
        <f ca="1">IF(F15="","",IF('Suivi PhD '!J29&lt;&gt;"Trimestre",'Suivi PhD '!J29,I$3))</f>
        <v/>
      </c>
      <c r="H15" s="148">
        <f>IF('Suivi PhD '!L29="oui",100%,0%)</f>
        <v>0</v>
      </c>
      <c r="Q15" s="126"/>
      <c r="T15" s="127"/>
      <c r="W15" s="128"/>
      <c r="X15" s="324"/>
      <c r="Z15" s="511"/>
      <c r="AA15" s="511"/>
      <c r="AB15" s="511"/>
      <c r="AC15" s="511"/>
      <c r="AD15" s="511"/>
      <c r="AE15" s="511"/>
      <c r="AF15" s="511"/>
      <c r="AG15" s="511"/>
      <c r="AH15" s="511"/>
      <c r="AI15" s="511"/>
      <c r="AJ15" s="511"/>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114"/>
    </row>
    <row r="16" spans="2:69" ht="24" customHeight="1" x14ac:dyDescent="0.25">
      <c r="B16" s="531" t="s">
        <v>29</v>
      </c>
      <c r="C16" s="532"/>
      <c r="D16" s="189" t="str">
        <f>Informations!M5</f>
        <v>H 22</v>
      </c>
      <c r="E16" s="190" t="str">
        <f>Informations!M8</f>
        <v>H 23</v>
      </c>
      <c r="F16" s="146" t="str">
        <f ca="1">IF('Suivi PhD '!J44&lt;&gt;"Trimestre", 'Suivi PhD '!J44,IF(TrimestreActuel&gt;PériodeFinIdéale,LOOKUP(PériodeFinIdéale+1,Informations!N$2:N$31,Informations!M$2:M$31),""))</f>
        <v/>
      </c>
      <c r="G16" s="146" t="str">
        <f ca="1">IF(F16="","",IF('Suivi PhD '!J44&lt;&gt;"Trimestre",'Suivi PhD '!J44,I$3))</f>
        <v/>
      </c>
      <c r="H16" s="148">
        <f ca="1">IF('Suivi PhD '!L44&lt;&gt;"",IF(TODAY()&gt;J53,100%,0%),0%)</f>
        <v>0</v>
      </c>
      <c r="Q16" s="126"/>
      <c r="T16" s="127"/>
      <c r="W16" s="128"/>
      <c r="X16" s="324"/>
      <c r="Z16" s="511"/>
      <c r="AA16" s="511"/>
      <c r="AB16" s="511"/>
      <c r="AC16" s="511"/>
      <c r="AD16" s="511"/>
      <c r="AE16" s="511"/>
      <c r="AF16" s="511"/>
      <c r="AG16" s="511"/>
      <c r="AH16" s="511"/>
      <c r="AI16" s="511"/>
      <c r="AJ16" s="511"/>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114"/>
    </row>
    <row r="17" spans="2:69" ht="24" customHeight="1" x14ac:dyDescent="0.25">
      <c r="B17" s="531" t="s">
        <v>2</v>
      </c>
      <c r="C17" s="532"/>
      <c r="D17" s="189" t="str">
        <f>Informations!M8</f>
        <v>H 23</v>
      </c>
      <c r="E17" s="190" t="str">
        <f>Informations!M10</f>
        <v>A 23</v>
      </c>
      <c r="F17" s="146" t="str">
        <f>Informations!M8</f>
        <v>H 23</v>
      </c>
      <c r="G17" s="146" t="str">
        <f ca="1">IF(ROUND((TODAY()-H1)/365,2)&gt;3,I3,Informations!M10)</f>
        <v>A 23</v>
      </c>
      <c r="H17" s="148">
        <f ca="1">IF(ROUND((TODAY()-H1)/365,2)&lt;2, 0, IF(ROUND((TODAY()-H1)/365,2)-2&lt; 1, ROUND((TODAY()-H1)/365,2)-2, 0.92))</f>
        <v>0</v>
      </c>
      <c r="Q17" s="126"/>
      <c r="T17" s="127"/>
      <c r="W17" s="128"/>
      <c r="X17" s="324"/>
      <c r="Z17" s="511"/>
      <c r="AA17" s="511"/>
      <c r="AB17" s="511"/>
      <c r="AC17" s="511"/>
      <c r="AD17" s="511"/>
      <c r="AE17" s="511"/>
      <c r="AF17" s="511"/>
      <c r="AG17" s="511"/>
      <c r="AH17" s="511"/>
      <c r="AI17" s="511"/>
      <c r="AJ17" s="511"/>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114"/>
    </row>
    <row r="18" spans="2:69" ht="24" customHeight="1" x14ac:dyDescent="0.25">
      <c r="B18" s="531" t="s">
        <v>367</v>
      </c>
      <c r="C18" s="532"/>
      <c r="D18" s="189" t="str">
        <f>Informations!M8</f>
        <v>H 23</v>
      </c>
      <c r="E18" s="190" t="str">
        <f>Informations!M10</f>
        <v>A 23</v>
      </c>
      <c r="F18" s="146" t="str">
        <f ca="1">IF('Suivi PhD '!J30&lt;&gt;"Trimestre", 'Suivi PhD '!J30,IF(TrimestreActuel&gt;PériodeFinIdéale,LOOKUP(PériodeFinIdéale+1,Informations!N$2:N$31,Informations!M$2:M$31),""))</f>
        <v/>
      </c>
      <c r="G18" s="146" t="str">
        <f ca="1">IF(F18="","",IF('Suivi PhD '!J30&lt;&gt;"Trimestre",'Suivi PhD '!J30,I$3))</f>
        <v/>
      </c>
      <c r="H18" s="148">
        <f>IF('Suivi PhD '!L30="oui",100%,0%)</f>
        <v>0</v>
      </c>
      <c r="Q18" s="126"/>
      <c r="T18" s="127"/>
      <c r="W18" s="128"/>
      <c r="X18" s="324"/>
      <c r="Z18" s="511"/>
      <c r="AA18" s="511"/>
      <c r="AB18" s="511"/>
      <c r="AC18" s="511"/>
      <c r="AD18" s="511"/>
      <c r="AE18" s="511"/>
      <c r="AF18" s="511"/>
      <c r="AG18" s="511"/>
      <c r="AH18" s="511"/>
      <c r="AI18" s="511"/>
      <c r="AJ18" s="511"/>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114"/>
    </row>
    <row r="19" spans="2:69" ht="24" customHeight="1" x14ac:dyDescent="0.25">
      <c r="B19" s="531" t="s">
        <v>368</v>
      </c>
      <c r="C19" s="532"/>
      <c r="D19" s="189" t="str">
        <f>Informations!M10</f>
        <v>A 23</v>
      </c>
      <c r="E19" s="190" t="str">
        <f>Informations!M13</f>
        <v>A 24</v>
      </c>
      <c r="F19" s="146" t="str">
        <f ca="1">IF('Suivi PhD '!J31&lt;&gt;"Trimestre", 'Suivi PhD '!J31,IF(TrimestreActuel&gt;PériodeFinIdéale,LOOKUP(PériodeFinIdéale+1,Informations!N$2:N$31,Informations!M$2:M$31),""))</f>
        <v/>
      </c>
      <c r="G19" s="146" t="str">
        <f ca="1">IF(F19="","",IF('Suivi PhD '!J31&lt;&gt;"Trimestre",'Suivi PhD '!J31,I$3))</f>
        <v/>
      </c>
      <c r="H19" s="148">
        <f>IF('Suivi PhD '!L31="oui",100%,0%)</f>
        <v>0</v>
      </c>
      <c r="Q19" s="126"/>
      <c r="T19" s="127"/>
      <c r="W19" s="128"/>
      <c r="X19" s="324"/>
      <c r="Z19" s="511"/>
      <c r="AA19" s="511"/>
      <c r="AB19" s="511"/>
      <c r="AC19" s="511"/>
      <c r="AD19" s="511"/>
      <c r="AE19" s="511"/>
      <c r="AF19" s="511"/>
      <c r="AG19" s="511"/>
      <c r="AH19" s="511"/>
      <c r="AI19" s="511"/>
      <c r="AJ19" s="511"/>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114"/>
    </row>
    <row r="20" spans="2:69" ht="24" customHeight="1" thickBot="1" x14ac:dyDescent="0.3">
      <c r="B20" s="537" t="s">
        <v>35</v>
      </c>
      <c r="C20" s="538"/>
      <c r="D20" s="189" t="str">
        <f>Informations!M10</f>
        <v>A 23</v>
      </c>
      <c r="E20" s="190" t="str">
        <f>Informations!M13</f>
        <v>A 24</v>
      </c>
      <c r="F20" s="146" t="str">
        <f ca="1">IF('Suivi PhD '!J45&lt;&gt;"Trimestre", 'Suivi PhD '!J45,IF(TrimestreActuel&gt;PériodeFinIdéale,LOOKUP(PériodeFinIdéale+1,Informations!N$2:N$31,Informations!M$2:M$31),""))</f>
        <v/>
      </c>
      <c r="G20" s="146" t="str">
        <f ca="1">IF(F20="","",IF('Suivi PhD '!J45&lt;&gt;"Trimestre",'Suivi PhD '!J45,I$3))</f>
        <v/>
      </c>
      <c r="H20" s="149">
        <f ca="1">IF('Suivi PhD '!L45&lt;&gt;"",IF(TODAY()&gt;J54,100%,0%),0%)</f>
        <v>0</v>
      </c>
      <c r="I20" s="129"/>
      <c r="J20" s="129"/>
      <c r="K20" s="129"/>
      <c r="L20" s="129"/>
      <c r="M20" s="129"/>
      <c r="N20" s="129"/>
      <c r="O20" s="129"/>
      <c r="P20" s="129"/>
      <c r="Q20" s="126"/>
      <c r="R20" s="129"/>
      <c r="S20" s="129"/>
      <c r="T20" s="127"/>
      <c r="U20" s="129"/>
      <c r="V20" s="129"/>
      <c r="W20" s="128"/>
      <c r="X20" s="325"/>
      <c r="Y20" s="129"/>
      <c r="Z20" s="511"/>
      <c r="AA20" s="511"/>
      <c r="AB20" s="511"/>
      <c r="AC20" s="511"/>
      <c r="AD20" s="511"/>
      <c r="AE20" s="511"/>
      <c r="AF20" s="511"/>
      <c r="AG20" s="511"/>
      <c r="AH20" s="511"/>
      <c r="AI20" s="511"/>
      <c r="AJ20" s="511"/>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103"/>
    </row>
    <row r="21" spans="2:69" ht="30" customHeight="1" thickBot="1" x14ac:dyDescent="0.3">
      <c r="B21" s="559" t="s">
        <v>269</v>
      </c>
      <c r="C21" s="560"/>
      <c r="D21" s="560"/>
      <c r="E21" s="560"/>
      <c r="F21" s="560"/>
      <c r="G21" s="560"/>
      <c r="H21" s="560"/>
      <c r="I21" s="560"/>
      <c r="J21" s="560"/>
      <c r="K21" s="560"/>
      <c r="L21" s="130"/>
      <c r="M21" s="130"/>
      <c r="N21" s="130"/>
      <c r="O21" s="130"/>
      <c r="P21" s="130"/>
      <c r="Q21" s="131"/>
      <c r="R21" s="130"/>
      <c r="S21" s="130"/>
      <c r="T21" s="132"/>
      <c r="U21" s="130"/>
      <c r="V21" s="130"/>
      <c r="W21" s="133"/>
      <c r="X21" s="323"/>
      <c r="Y21" s="218"/>
      <c r="Z21" s="218"/>
      <c r="AA21" s="218"/>
      <c r="AB21" s="218"/>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row>
    <row r="22" spans="2:69" ht="24" customHeight="1" x14ac:dyDescent="0.25">
      <c r="B22" s="545" t="str">
        <f>IF('Suivi PhD '!E53="A choix des cours - liste déroulante","Faites le choix du cours 1 dans « Suivi PhD » ",'Suivi PhD '!E53)</f>
        <v xml:space="preserve">Faites le choix du cours 1 dans « Suivi PhD » </v>
      </c>
      <c r="C22" s="546"/>
      <c r="D22" s="150" t="str">
        <f ca="1">INDIRECT(CONCATENATE("Informations!M",ROW(D22)-20))</f>
        <v>H 21</v>
      </c>
      <c r="E22" s="134" t="str">
        <f ca="1">INDIRECT(CONCATENATE("Informations!M",ROW(D22)-17))</f>
        <v>H 22</v>
      </c>
      <c r="F22" s="304" t="str">
        <f ca="1">IF('Suivi PhD '!J53&lt;&gt;"Trimestre",'Suivi PhD '!J53,IF(TrimestreActuel&gt;PériodeFinIdéale,LOOKUP(PériodeFinIdéale+1,Informations!N$2:N$31,Informations!M$2:M$31),""))</f>
        <v/>
      </c>
      <c r="G22" s="304" t="str">
        <f ca="1">IF(F22="","",IF('Suivi PhD '!J53&lt;&gt;"Trimestre",'Suivi PhD '!J53,I$3))</f>
        <v/>
      </c>
      <c r="H22" s="305" t="str">
        <f>IF('Suivi PhD '!E53="A choix des cours - liste déroulante","",IF('Suivi PhD '!L53="oui",100%,0%))</f>
        <v/>
      </c>
      <c r="I22" s="129"/>
      <c r="J22" s="129"/>
      <c r="K22" s="129"/>
      <c r="L22" s="129"/>
      <c r="M22" s="129"/>
      <c r="N22" s="129"/>
      <c r="O22" s="129"/>
      <c r="P22" s="129"/>
      <c r="Q22" s="126"/>
      <c r="R22" s="129"/>
      <c r="S22" s="129"/>
      <c r="T22" s="127"/>
      <c r="U22" s="129"/>
      <c r="V22" s="129"/>
      <c r="W22" s="128"/>
      <c r="X22" s="325"/>
      <c r="Y22" s="129"/>
      <c r="Z22" s="216"/>
      <c r="AA22" s="216"/>
      <c r="AB22" s="216"/>
      <c r="AC22" s="216"/>
      <c r="AD22" s="216"/>
      <c r="AE22" s="216"/>
      <c r="AF22" s="216"/>
      <c r="AG22" s="216"/>
      <c r="AH22" s="216"/>
      <c r="AI22" s="216"/>
      <c r="AJ22" s="216"/>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row>
    <row r="23" spans="2:69" ht="24" customHeight="1" x14ac:dyDescent="0.25">
      <c r="B23" s="547" t="str">
        <f>IF('Suivi PhD '!E54="A choix des cours - liste déroulante","Faites le choix du cours 2 dans « Suivi PhD » ",'Suivi PhD '!E54)</f>
        <v xml:space="preserve">Faites le choix du cours 2 dans « Suivi PhD » </v>
      </c>
      <c r="C23" s="548"/>
      <c r="D23" s="150" t="str">
        <f t="shared" ref="D23:D26" ca="1" si="1">INDIRECT(CONCATENATE("Informations!M",ROW(D23)-20))</f>
        <v>E 21</v>
      </c>
      <c r="E23" s="134" t="str">
        <f t="shared" ref="E23:E26" ca="1" si="2">INDIRECT(CONCATENATE("Informations!M",ROW(D23)-17))</f>
        <v>E 22</v>
      </c>
      <c r="F23" s="304" t="str">
        <f ca="1">IF('Suivi PhD '!J54&lt;&gt;"Trimestre",'Suivi PhD '!J54,IF(TrimestreActuel&gt;PériodeFinIdéale,LOOKUP(PériodeFinIdéale+1,Informations!N$2:N$31,Informations!M$2:M$31),""))</f>
        <v/>
      </c>
      <c r="G23" s="304" t="str">
        <f ca="1">IF(F23="","",IF('Suivi PhD '!J54&lt;&gt;"Trimestre",'Suivi PhD '!J54,I$3))</f>
        <v/>
      </c>
      <c r="H23" s="305" t="str">
        <f>IF('Suivi PhD '!E54="A choix des cours - liste déroulante","",IF('Suivi PhD '!L54="oui",100%,0%))</f>
        <v/>
      </c>
      <c r="I23" s="129"/>
      <c r="J23" s="129"/>
      <c r="K23" s="129"/>
      <c r="L23" s="129"/>
      <c r="M23" s="129"/>
      <c r="N23" s="129"/>
      <c r="O23" s="129"/>
      <c r="P23" s="129"/>
      <c r="Q23" s="126"/>
      <c r="R23" s="129"/>
      <c r="S23" s="129"/>
      <c r="T23" s="127"/>
      <c r="U23" s="129"/>
      <c r="V23" s="129"/>
      <c r="W23" s="128"/>
      <c r="X23" s="325"/>
      <c r="Y23" s="129"/>
      <c r="Z23" s="216"/>
      <c r="AA23" s="216"/>
      <c r="AB23" s="216"/>
      <c r="AC23" s="216"/>
      <c r="AD23" s="216"/>
      <c r="AE23" s="216"/>
      <c r="AF23" s="216"/>
      <c r="AG23" s="216"/>
      <c r="AH23" s="216"/>
      <c r="AI23" s="216"/>
      <c r="AJ23" s="216"/>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row>
    <row r="24" spans="2:69" ht="24" customHeight="1" x14ac:dyDescent="0.25">
      <c r="B24" s="547" t="str">
        <f>IF('Suivi PhD '!E55="A choix des cours - liste déroulante","Faites le choix du cours 3 dans « Suivi PhD » ",'Suivi PhD '!E55)</f>
        <v xml:space="preserve">Faites le choix du cours 3 dans « Suivi PhD » </v>
      </c>
      <c r="C24" s="548"/>
      <c r="D24" s="150" t="str">
        <f t="shared" ca="1" si="1"/>
        <v>A 21</v>
      </c>
      <c r="E24" s="134" t="str">
        <f t="shared" ca="1" si="2"/>
        <v>A 22</v>
      </c>
      <c r="F24" s="304" t="str">
        <f ca="1">IF('Suivi PhD '!J55&lt;&gt;"Trimestre",'Suivi PhD '!J55,IF(TrimestreActuel&gt;PériodeFinIdéale,LOOKUP(PériodeFinIdéale+1,Informations!N$2:N$31,Informations!M$2:M$31),""))</f>
        <v/>
      </c>
      <c r="G24" s="304" t="str">
        <f ca="1">IF(F24="","",IF('Suivi PhD '!J55&lt;&gt;"Trimestre",'Suivi PhD '!J55,I$3))</f>
        <v/>
      </c>
      <c r="H24" s="305" t="str">
        <f>IF('Suivi PhD '!E55="A choix des cours - liste déroulante","",IF('Suivi PhD '!L55="oui",100%,0%))</f>
        <v/>
      </c>
      <c r="I24" s="129"/>
      <c r="J24" s="129"/>
      <c r="K24" s="129"/>
      <c r="L24" s="129"/>
      <c r="M24" s="129"/>
      <c r="N24" s="129"/>
      <c r="O24" s="129"/>
      <c r="P24" s="129"/>
      <c r="Q24" s="126"/>
      <c r="R24" s="129"/>
      <c r="S24" s="129"/>
      <c r="T24" s="127"/>
      <c r="U24" s="129"/>
      <c r="V24" s="129"/>
      <c r="W24" s="128"/>
      <c r="X24" s="325"/>
      <c r="Y24" s="129"/>
      <c r="Z24" s="216"/>
      <c r="AA24" s="216"/>
      <c r="AB24" s="216"/>
      <c r="AC24" s="216"/>
      <c r="AD24" s="216"/>
      <c r="AE24" s="216"/>
      <c r="AF24" s="216"/>
      <c r="AG24" s="216"/>
      <c r="AH24" s="216"/>
      <c r="AI24" s="216"/>
      <c r="AJ24" s="216"/>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row>
    <row r="25" spans="2:69" ht="24" customHeight="1" x14ac:dyDescent="0.25">
      <c r="B25" s="547" t="str">
        <f>IF('Suivi PhD '!E56="A choix des cours - liste déroulante","Faites le choix du cours 4 dans « Suivi PhD » ",'Suivi PhD '!E56)</f>
        <v xml:space="preserve">Faites le choix du cours 4 dans « Suivi PhD » </v>
      </c>
      <c r="C25" s="548"/>
      <c r="D25" s="150" t="str">
        <f t="shared" ca="1" si="1"/>
        <v>H 22</v>
      </c>
      <c r="E25" s="134" t="str">
        <f t="shared" ca="1" si="2"/>
        <v>H 23</v>
      </c>
      <c r="F25" s="304" t="str">
        <f ca="1">IF('Suivi PhD '!J56&lt;&gt;"Trimestre",'Suivi PhD '!J56,IF(TrimestreActuel&gt;PériodeFinIdéale,LOOKUP(PériodeFinIdéale+1,Informations!N$2:N$31,Informations!M$2:M$31),""))</f>
        <v/>
      </c>
      <c r="G25" s="304" t="str">
        <f ca="1">IF(F25="","",IF('Suivi PhD '!J56&lt;&gt;"Trimestre",'Suivi PhD '!J56,I$3))</f>
        <v/>
      </c>
      <c r="H25" s="305" t="str">
        <f>IF('Suivi PhD '!E56="A choix des cours - liste déroulante","",IF('Suivi PhD '!L56="oui",100%,0%))</f>
        <v/>
      </c>
      <c r="I25" s="129"/>
      <c r="J25" s="129"/>
      <c r="K25" s="129"/>
      <c r="L25" s="129"/>
      <c r="M25" s="129"/>
      <c r="N25" s="129"/>
      <c r="O25" s="129"/>
      <c r="P25" s="129"/>
      <c r="Q25" s="126"/>
      <c r="R25" s="129"/>
      <c r="S25" s="129"/>
      <c r="T25" s="127"/>
      <c r="U25" s="129"/>
      <c r="V25" s="129"/>
      <c r="W25" s="128"/>
      <c r="X25" s="325"/>
      <c r="Y25" s="129"/>
      <c r="Z25" s="216"/>
      <c r="AA25" s="216"/>
      <c r="AB25" s="216"/>
      <c r="AC25" s="216"/>
      <c r="AD25" s="216"/>
      <c r="AE25" s="216"/>
      <c r="AF25" s="216"/>
      <c r="AG25" s="216"/>
      <c r="AH25" s="216"/>
      <c r="AI25" s="216"/>
      <c r="AJ25" s="216"/>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row>
    <row r="26" spans="2:69" ht="24" customHeight="1" x14ac:dyDescent="0.25">
      <c r="B26" s="547" t="str">
        <f>IF('Suivi PhD '!E57="A choix des cours - liste déroulante","Faites le choix du cours 5 dans « Suivi PhD » ",'Suivi PhD '!E57)</f>
        <v xml:space="preserve">Faites le choix du cours 5 dans « Suivi PhD » </v>
      </c>
      <c r="C26" s="548"/>
      <c r="D26" s="150" t="str">
        <f t="shared" ca="1" si="1"/>
        <v>E 22</v>
      </c>
      <c r="E26" s="134" t="str">
        <f t="shared" ca="1" si="2"/>
        <v>E 23</v>
      </c>
      <c r="F26" s="304" t="str">
        <f ca="1">IF('Suivi PhD '!J57&lt;&gt;"Trimestre",'Suivi PhD '!J57,IF(TrimestreActuel&gt;PériodeFinIdéale,LOOKUP(PériodeFinIdéale+1,Informations!N$2:N$31,Informations!M$2:M$31),""))</f>
        <v/>
      </c>
      <c r="G26" s="304" t="str">
        <f ca="1">IF(F26="","",IF('Suivi PhD '!J57&lt;&gt;"Trimestre",'Suivi PhD '!J57,I$3))</f>
        <v/>
      </c>
      <c r="H26" s="305" t="str">
        <f>IF('Suivi PhD '!E57="A choix des cours - liste déroulante","",IF('Suivi PhD '!L57="oui",100%,0%))</f>
        <v/>
      </c>
      <c r="I26" s="129"/>
      <c r="J26" s="129"/>
      <c r="K26" s="129"/>
      <c r="L26" s="129"/>
      <c r="M26" s="129"/>
      <c r="N26" s="129"/>
      <c r="O26" s="129"/>
      <c r="P26" s="129"/>
      <c r="Q26" s="126"/>
      <c r="R26" s="129"/>
      <c r="S26" s="129"/>
      <c r="T26" s="127"/>
      <c r="U26" s="129"/>
      <c r="V26" s="129"/>
      <c r="W26" s="128"/>
      <c r="X26" s="325"/>
      <c r="Y26" s="129"/>
      <c r="Z26" s="216"/>
      <c r="AA26" s="216"/>
      <c r="AB26" s="216"/>
      <c r="AC26" s="216"/>
      <c r="AD26" s="216"/>
      <c r="AE26" s="216"/>
      <c r="AF26" s="216"/>
      <c r="AG26" s="216"/>
      <c r="AH26" s="216"/>
      <c r="AI26" s="216"/>
      <c r="AJ26" s="216"/>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row>
    <row r="27" spans="2:69" ht="24" customHeight="1" thickBot="1" x14ac:dyDescent="0.3">
      <c r="B27" s="539" t="str">
        <f>IF('Suivi PhD '!E58="A choix des cours - liste déroulante","Si requis, faites le choix du cours 6 dans « Suivi PhD » ",'Suivi PhD '!E58)</f>
        <v xml:space="preserve">Si requis, faites le choix du cours 6 dans « Suivi PhD » </v>
      </c>
      <c r="C27" s="540"/>
      <c r="D27" s="309" t="str">
        <f ca="1">IF('Suivi PhD '!E58="A choix des cours - liste déroulante","",INDIRECT(CONCATENATE("Informations!M",ROW(D27)-20)))</f>
        <v/>
      </c>
      <c r="E27" s="310" t="str">
        <f ca="1">IF('Suivi PhD '!E58="A choix des cours - liste déroulante","",INDIRECT(CONCATENATE("Informations!M",ROW(D27)-17)))</f>
        <v/>
      </c>
      <c r="F27" s="311" t="str">
        <f>IF('Suivi PhD '!J58&lt;&gt;"Trimestre",'Suivi PhD '!J58,IF('Suivi PhD '!E58="A choix des cours - liste déroulante","",IF(TrimestreActuel&gt;PériodeFinIdéale,LOOKUP(PériodeFinIdéale+1,Informations!N$2:N$31,Informations!M$2:M$31),"")))</f>
        <v/>
      </c>
      <c r="G27" s="312" t="str">
        <f>IF(F27="","",IF('Suivi PhD '!J58&lt;&gt;"Trimestre",'Suivi PhD '!J58,I$3))</f>
        <v/>
      </c>
      <c r="H27" s="313" t="str">
        <f>IF('Suivi PhD '!E58="A choix des cours - liste déroulante","",IF('Suivi PhD '!L58="oui",100%,0%))</f>
        <v/>
      </c>
      <c r="I27" s="129"/>
      <c r="J27" s="129"/>
      <c r="K27" s="129"/>
      <c r="L27" s="129"/>
      <c r="M27" s="129"/>
      <c r="N27" s="129"/>
      <c r="O27" s="129"/>
      <c r="P27" s="129"/>
      <c r="Q27" s="126"/>
      <c r="R27" s="129"/>
      <c r="S27" s="129"/>
      <c r="T27" s="127"/>
      <c r="U27" s="129"/>
      <c r="V27" s="129"/>
      <c r="W27" s="128"/>
      <c r="X27" s="325"/>
      <c r="Y27" s="129"/>
      <c r="Z27" s="216"/>
      <c r="AA27" s="216"/>
      <c r="AB27" s="216"/>
      <c r="AC27" s="216"/>
      <c r="AD27" s="216"/>
      <c r="AE27" s="216"/>
      <c r="AF27" s="216"/>
      <c r="AG27" s="216"/>
      <c r="AH27" s="216"/>
      <c r="AI27" s="216"/>
      <c r="AJ27" s="216"/>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row>
    <row r="28" spans="2:69" ht="30" customHeight="1" thickBot="1" x14ac:dyDescent="0.3">
      <c r="B28" s="543" t="s">
        <v>32</v>
      </c>
      <c r="C28" s="544"/>
      <c r="D28" s="135"/>
      <c r="E28" s="135"/>
      <c r="F28" s="135"/>
      <c r="G28" s="135"/>
      <c r="H28" s="136"/>
      <c r="I28" s="137"/>
      <c r="J28" s="137"/>
      <c r="K28" s="137"/>
      <c r="L28" s="137"/>
      <c r="M28" s="137"/>
      <c r="N28" s="137"/>
      <c r="O28" s="137"/>
      <c r="P28" s="137"/>
      <c r="Q28" s="138"/>
      <c r="R28" s="137"/>
      <c r="S28" s="137"/>
      <c r="T28" s="139"/>
      <c r="U28" s="137"/>
      <c r="V28" s="137"/>
      <c r="W28" s="140"/>
      <c r="X28" s="323"/>
      <c r="Y28" s="218"/>
      <c r="Z28" s="218"/>
      <c r="AA28" s="218"/>
      <c r="AB28" s="218"/>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row>
    <row r="29" spans="2:69" ht="21.95" customHeight="1" x14ac:dyDescent="0.25">
      <c r="B29" s="541" t="str">
        <f>IF(Projets!E7&lt;&gt;"",Projets!E7,CONCATENATE("Projet ",TEXT(ROW(A30)-29,"0")))</f>
        <v>Se mettre à jour / formations</v>
      </c>
      <c r="C29" s="542"/>
      <c r="D29" s="151" t="str">
        <f ca="1">INDIRECT(CONCATENATE("Informations!M",TRUNC((ROW(D29)-29)/3)+2))</f>
        <v>H 21</v>
      </c>
      <c r="E29" s="141" t="str">
        <f ca="1">INDIRECT(CONCATENATE("Informations!M",TRUNC((ROW(D29)-23)/3)+2))</f>
        <v>A 21</v>
      </c>
      <c r="F29" s="308" t="str">
        <f>IF(Projets!C7&lt;&gt;"Trimestre",Projets!C7,IF(TrimestreActuel&gt;PériodeFinIdéale,LOOKUP(PériodeFinIdéale+1,Informations!N$2:N$31,Informations!M$2:M$31),""))</f>
        <v>A 19</v>
      </c>
      <c r="G29" s="308" t="str">
        <f ca="1">IF(F29="","",IF(Projets!D7&lt;&gt;"Trimestre",Projets!D7,I$3))</f>
        <v>H 21</v>
      </c>
      <c r="H29" s="306" t="e">
        <f ca="1">IF(Projets!E7="","",IF(Projets!G7="oui",100%,IF(F29="","",IF(Pourcent&lt;0,0,IF(Pourcent&gt;1,1,Pourcent)))))</f>
        <v>#N/A</v>
      </c>
      <c r="I29" s="129"/>
      <c r="J29" s="129"/>
      <c r="K29" s="129"/>
      <c r="L29" s="129"/>
      <c r="M29" s="129"/>
      <c r="N29" s="129"/>
      <c r="O29" s="129"/>
      <c r="P29" s="129"/>
      <c r="Q29" s="126"/>
      <c r="R29" s="129"/>
      <c r="S29" s="129"/>
      <c r="T29" s="127"/>
      <c r="U29" s="129"/>
      <c r="V29" s="129"/>
      <c r="W29" s="128"/>
      <c r="X29" s="325"/>
      <c r="Y29" s="129"/>
      <c r="Z29" s="510"/>
      <c r="AA29" s="510"/>
      <c r="AB29" s="510"/>
      <c r="AC29" s="510"/>
      <c r="AD29" s="510"/>
      <c r="AE29" s="510"/>
      <c r="AF29" s="510"/>
      <c r="AG29" s="510"/>
      <c r="AH29" s="510"/>
      <c r="AI29" s="510"/>
      <c r="AJ29" s="510"/>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row>
    <row r="30" spans="2:69" ht="21.95" customHeight="1" x14ac:dyDescent="0.25">
      <c r="B30" s="553" t="str">
        <f>IF(Projets!E8&lt;&gt;"",Projets!E8,CONCATENATE("Projet ",TEXT(ROW(A31)-29,"0")))</f>
        <v>Discussion plan de formation</v>
      </c>
      <c r="C30" s="554"/>
      <c r="D30" s="151" t="str">
        <f t="shared" ref="D30:D50" ca="1" si="3">INDIRECT(CONCATENATE("Informations!M",TRUNC((ROW(D30)-29)/3)+2))</f>
        <v>H 21</v>
      </c>
      <c r="E30" s="141" t="str">
        <f t="shared" ref="E30:E50" ca="1" si="4">INDIRECT(CONCATENATE("Informations!M",TRUNC((ROW(D30)-23)/3)+2))</f>
        <v>A 21</v>
      </c>
      <c r="F30" s="308" t="str">
        <f ca="1">IF(Projets!C8&lt;&gt;"Trimestre",Projets!C8,IF(TrimestreActuel&gt;PériodeFinIdéale,LOOKUP(PériodeFinIdéale+1,Informations!N$2:N$31,Informations!M$2:M$31),""))</f>
        <v/>
      </c>
      <c r="G30" s="308" t="str">
        <f ca="1">IF(F30="","",IF(Projets!D8&lt;&gt;"Trimestre",Projets!D8,I$3))</f>
        <v/>
      </c>
      <c r="H30" s="306" t="str">
        <f ca="1">IF(Projets!E8="","",IF(Projets!G8="oui",100%,IF(F30="","",IF(Pourcent&lt;0,0,IF(Pourcent&gt;1,1,Pourcent)))))</f>
        <v/>
      </c>
      <c r="Q30" s="126"/>
      <c r="T30" s="127"/>
      <c r="W30" s="128"/>
      <c r="X30" s="324"/>
      <c r="Z30" s="218"/>
      <c r="AA30" s="218"/>
      <c r="AB30" s="218"/>
      <c r="AC30" s="103"/>
      <c r="AD30" s="103"/>
      <c r="AE30" s="103"/>
      <c r="AF30" s="103"/>
      <c r="AG30" s="103"/>
      <c r="AH30" s="103"/>
      <c r="AI30" s="103"/>
      <c r="AJ30" s="103"/>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114"/>
    </row>
    <row r="31" spans="2:69" ht="21.95" customHeight="1" x14ac:dyDescent="0.25">
      <c r="B31" s="553" t="str">
        <f>IF(Projets!E9&lt;&gt;"",Projets!E9,CONCATENATE("Projet ",TEXT(ROW(A32)-29,"0")))</f>
        <v>Littérature</v>
      </c>
      <c r="C31" s="554"/>
      <c r="D31" s="151" t="str">
        <f t="shared" ca="1" si="3"/>
        <v>H 21</v>
      </c>
      <c r="E31" s="141" t="str">
        <f t="shared" ca="1" si="4"/>
        <v>A 21</v>
      </c>
      <c r="F31" s="308" t="str">
        <f ca="1">IF(Projets!C9&lt;&gt;"Trimestre",Projets!C9,IF(TrimestreActuel&gt;PériodeFinIdéale,LOOKUP(PériodeFinIdéale+1,Informations!N$2:N$31,Informations!M$2:M$31),""))</f>
        <v/>
      </c>
      <c r="G31" s="308" t="str">
        <f ca="1">IF(F31="","",IF(Projets!D9&lt;&gt;"Trimestre",Projets!D9,I$3))</f>
        <v/>
      </c>
      <c r="H31" s="306" t="str">
        <f ca="1">IF(Projets!E9="","",IF(Projets!G9="oui",100%,IF(F31="","",IF(Pourcent&lt;0,0,IF(Pourcent&gt;1,1,Pourcent)))))</f>
        <v/>
      </c>
      <c r="Q31" s="126"/>
      <c r="T31" s="127"/>
      <c r="W31" s="128"/>
      <c r="X31" s="324"/>
      <c r="Z31" s="510"/>
      <c r="AA31" s="510"/>
      <c r="AB31" s="510"/>
      <c r="AC31" s="510"/>
      <c r="AD31" s="510"/>
      <c r="AE31" s="510"/>
      <c r="AF31" s="510"/>
      <c r="AG31" s="510"/>
      <c r="AH31" s="510"/>
      <c r="AI31" s="510"/>
      <c r="AJ31" s="510"/>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114"/>
    </row>
    <row r="32" spans="2:69" ht="21.95" customHeight="1" x14ac:dyDescent="0.25">
      <c r="B32" s="553" t="str">
        <f>IF(Projets!E10&lt;&gt;"",Projets!E10,CONCATENATE("Projet ",TEXT(ROW(A33)-29,"0")))</f>
        <v>Projet 4</v>
      </c>
      <c r="C32" s="554"/>
      <c r="D32" s="151" t="str">
        <f t="shared" ca="1" si="3"/>
        <v>E 21</v>
      </c>
      <c r="E32" s="141" t="str">
        <f t="shared" ca="1" si="4"/>
        <v>H 22</v>
      </c>
      <c r="F32" s="308" t="str">
        <f ca="1">IF(Projets!C10&lt;&gt;"Trimestre",Projets!C10,IF(TrimestreActuel&gt;PériodeFinIdéale,LOOKUP(PériodeFinIdéale+1,Informations!N$2:N$31,Informations!M$2:M$31),""))</f>
        <v/>
      </c>
      <c r="G32" s="308" t="str">
        <f ca="1">IF(F32="","",IF(Projets!D10&lt;&gt;"Trimestre",Projets!D10,I$3))</f>
        <v/>
      </c>
      <c r="H32" s="306" t="str">
        <f>IF(Projets!E10="","",IF(Projets!G10="oui",100%,IF(F32="","",IF(Pourcent&lt;0,0,IF(Pourcent&gt;1,1,Pourcent)))))</f>
        <v/>
      </c>
      <c r="Q32" s="126"/>
      <c r="T32" s="127"/>
      <c r="W32" s="128"/>
      <c r="X32" s="324"/>
      <c r="Z32" s="510"/>
      <c r="AA32" s="510"/>
      <c r="AB32" s="510"/>
      <c r="AC32" s="510"/>
      <c r="AD32" s="510"/>
      <c r="AE32" s="510"/>
      <c r="AF32" s="510"/>
      <c r="AG32" s="510"/>
      <c r="AH32" s="510"/>
      <c r="AI32" s="510"/>
      <c r="AJ32" s="510"/>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114"/>
    </row>
    <row r="33" spans="2:69" ht="21.95" customHeight="1" x14ac:dyDescent="0.25">
      <c r="B33" s="553" t="str">
        <f>IF(Projets!E11&lt;&gt;"",Projets!E11,CONCATENATE("Projet ",TEXT(ROW(A34)-29,"0")))</f>
        <v>Projet 5</v>
      </c>
      <c r="C33" s="554"/>
      <c r="D33" s="151" t="str">
        <f t="shared" ca="1" si="3"/>
        <v>E 21</v>
      </c>
      <c r="E33" s="141" t="str">
        <f t="shared" ca="1" si="4"/>
        <v>H 22</v>
      </c>
      <c r="F33" s="308" t="str">
        <f ca="1">IF(Projets!C11&lt;&gt;"Trimestre",Projets!C11,IF(TrimestreActuel&gt;PériodeFinIdéale,LOOKUP(PériodeFinIdéale+1,Informations!N$2:N$31,Informations!M$2:M$31),""))</f>
        <v/>
      </c>
      <c r="G33" s="308" t="str">
        <f ca="1">IF(F33="","",IF(Projets!D11&lt;&gt;"Trimestre",Projets!D11,I$3))</f>
        <v/>
      </c>
      <c r="H33" s="306" t="str">
        <f>IF(Projets!E11="","",IF(Projets!G11="oui",100%,IF(F33="","",IF(Pourcent&lt;0,0,IF(Pourcent&gt;1,1,Pourcent)))))</f>
        <v/>
      </c>
      <c r="Q33" s="126"/>
      <c r="T33" s="127"/>
      <c r="W33" s="128"/>
      <c r="X33" s="324"/>
      <c r="Z33" s="510"/>
      <c r="AA33" s="510"/>
      <c r="AB33" s="510"/>
      <c r="AC33" s="510"/>
      <c r="AD33" s="510"/>
      <c r="AE33" s="510"/>
      <c r="AF33" s="510"/>
      <c r="AG33" s="510"/>
      <c r="AH33" s="510"/>
      <c r="AI33" s="510"/>
      <c r="AJ33" s="510"/>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114"/>
    </row>
    <row r="34" spans="2:69" ht="21.95" customHeight="1" x14ac:dyDescent="0.25">
      <c r="B34" s="553" t="str">
        <f>IF(Projets!E12&lt;&gt;"",Projets!E12,CONCATENATE("Projet ",TEXT(ROW(A35)-29,"0")))</f>
        <v>Projet 6</v>
      </c>
      <c r="C34" s="554"/>
      <c r="D34" s="151" t="str">
        <f t="shared" ca="1" si="3"/>
        <v>E 21</v>
      </c>
      <c r="E34" s="141" t="str">
        <f t="shared" ca="1" si="4"/>
        <v>H 22</v>
      </c>
      <c r="F34" s="308" t="str">
        <f ca="1">IF(Projets!C12&lt;&gt;"Trimestre",Projets!C12,IF(TrimestreActuel&gt;PériodeFinIdéale,LOOKUP(PériodeFinIdéale+1,Informations!N$2:N$31,Informations!M$2:M$31),""))</f>
        <v/>
      </c>
      <c r="G34" s="308" t="str">
        <f ca="1">IF(F34="","",IF(Projets!D12&lt;&gt;"Trimestre",Projets!D12,I$3))</f>
        <v/>
      </c>
      <c r="H34" s="306" t="str">
        <f>IF(Projets!E12="","",IF(Projets!G12="oui",100%,IF(F34="","",IF(Pourcent&lt;0,0,IF(Pourcent&gt;1,1,Pourcent)))))</f>
        <v/>
      </c>
      <c r="Q34" s="126"/>
      <c r="T34" s="127"/>
      <c r="W34" s="128"/>
      <c r="X34" s="324"/>
      <c r="Z34" s="510"/>
      <c r="AA34" s="510"/>
      <c r="AB34" s="510"/>
      <c r="AC34" s="510"/>
      <c r="AD34" s="510"/>
      <c r="AE34" s="510"/>
      <c r="AF34" s="510"/>
      <c r="AG34" s="510"/>
      <c r="AH34" s="510"/>
      <c r="AI34" s="510"/>
      <c r="AJ34" s="510"/>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114"/>
    </row>
    <row r="35" spans="2:69" ht="21.95" customHeight="1" x14ac:dyDescent="0.25">
      <c r="B35" s="553" t="str">
        <f>IF(Projets!E13&lt;&gt;"",Projets!E13,CONCATENATE("Projet ",TEXT(ROW(A36)-29,"0")))</f>
        <v>Projet 7</v>
      </c>
      <c r="C35" s="554"/>
      <c r="D35" s="151" t="str">
        <f t="shared" ca="1" si="3"/>
        <v>A 21</v>
      </c>
      <c r="E35" s="141" t="str">
        <f t="shared" ca="1" si="4"/>
        <v>E 22</v>
      </c>
      <c r="F35" s="308" t="str">
        <f ca="1">IF(Projets!C13&lt;&gt;"Trimestre",Projets!C13,IF(TrimestreActuel&gt;PériodeFinIdéale,LOOKUP(PériodeFinIdéale+1,Informations!N$2:N$31,Informations!M$2:M$31),""))</f>
        <v/>
      </c>
      <c r="G35" s="308" t="str">
        <f ca="1">IF(F35="","",IF(Projets!D13&lt;&gt;"Trimestre",Projets!D13,I$3))</f>
        <v/>
      </c>
      <c r="H35" s="306" t="str">
        <f>IF(Projets!E13="","",IF(Projets!G13="oui",100%,IF(F35="","",IF(Pourcent&lt;0,0,IF(Pourcent&gt;1,1,Pourcent)))))</f>
        <v/>
      </c>
      <c r="Q35" s="126"/>
      <c r="T35" s="127"/>
      <c r="W35" s="128"/>
      <c r="X35" s="324"/>
      <c r="Z35" s="510"/>
      <c r="AA35" s="510"/>
      <c r="AB35" s="510"/>
      <c r="AC35" s="510"/>
      <c r="AD35" s="510"/>
      <c r="AE35" s="510"/>
      <c r="AF35" s="510"/>
      <c r="AG35" s="510"/>
      <c r="AH35" s="510"/>
      <c r="AI35" s="510"/>
      <c r="AJ35" s="510"/>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114"/>
    </row>
    <row r="36" spans="2:69" ht="21.95" customHeight="1" x14ac:dyDescent="0.25">
      <c r="B36" s="553" t="str">
        <f>IF(Projets!E14&lt;&gt;"",Projets!E14,CONCATENATE("Projet ",TEXT(ROW(A37)-29,"0")))</f>
        <v>Projet 8</v>
      </c>
      <c r="C36" s="554"/>
      <c r="D36" s="151" t="str">
        <f t="shared" ca="1" si="3"/>
        <v>A 21</v>
      </c>
      <c r="E36" s="141" t="str">
        <f t="shared" ca="1" si="4"/>
        <v>E 22</v>
      </c>
      <c r="F36" s="308" t="str">
        <f ca="1">IF(Projets!C14&lt;&gt;"Trimestre",Projets!C14,IF(TrimestreActuel&gt;PériodeFinIdéale,LOOKUP(PériodeFinIdéale+1,Informations!N$2:N$31,Informations!M$2:M$31),""))</f>
        <v/>
      </c>
      <c r="G36" s="308" t="str">
        <f ca="1">IF(F36="","",IF(Projets!D14&lt;&gt;"Trimestre",Projets!D14,I$3))</f>
        <v/>
      </c>
      <c r="H36" s="306" t="str">
        <f>IF(Projets!E14="","",IF(Projets!G14="oui",100%,IF(F36="","",IF(Pourcent&lt;0,0,IF(Pourcent&gt;1,1,Pourcent)))))</f>
        <v/>
      </c>
      <c r="Q36" s="126"/>
      <c r="T36" s="127"/>
      <c r="W36" s="128"/>
      <c r="X36" s="324"/>
      <c r="Z36" s="510"/>
      <c r="AA36" s="510"/>
      <c r="AB36" s="510"/>
      <c r="AC36" s="510"/>
      <c r="AD36" s="510"/>
      <c r="AE36" s="510"/>
      <c r="AF36" s="510"/>
      <c r="AG36" s="510"/>
      <c r="AH36" s="510"/>
      <c r="AI36" s="510"/>
      <c r="AJ36" s="510"/>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114"/>
    </row>
    <row r="37" spans="2:69" ht="21.95" customHeight="1" x14ac:dyDescent="0.25">
      <c r="B37" s="553" t="str">
        <f>IF(Projets!E15&lt;&gt;"",Projets!E15,CONCATENATE("Projet ",TEXT(ROW(A38)-29,"0")))</f>
        <v>Projet 9</v>
      </c>
      <c r="C37" s="554"/>
      <c r="D37" s="151" t="str">
        <f t="shared" ca="1" si="3"/>
        <v>A 21</v>
      </c>
      <c r="E37" s="141" t="str">
        <f t="shared" ca="1" si="4"/>
        <v>E 22</v>
      </c>
      <c r="F37" s="308" t="str">
        <f ca="1">IF(Projets!C15&lt;&gt;"Trimestre",Projets!C15,IF(TrimestreActuel&gt;PériodeFinIdéale,LOOKUP(PériodeFinIdéale+1,Informations!N$2:N$31,Informations!M$2:M$31),""))</f>
        <v/>
      </c>
      <c r="G37" s="308" t="str">
        <f ca="1">IF(F37="","",IF(Projets!D15&lt;&gt;"Trimestre",Projets!D15,I$3))</f>
        <v/>
      </c>
      <c r="H37" s="306" t="str">
        <f>IF(Projets!E15="","",IF(Projets!G15="oui",100%,IF(F37="","",IF(Pourcent&lt;0,0,IF(Pourcent&gt;1,1,Pourcent)))))</f>
        <v/>
      </c>
      <c r="Q37" s="126"/>
      <c r="T37" s="127"/>
      <c r="W37" s="128"/>
      <c r="X37" s="324"/>
      <c r="Z37" s="510"/>
      <c r="AA37" s="510"/>
      <c r="AB37" s="510"/>
      <c r="AC37" s="510"/>
      <c r="AD37" s="510"/>
      <c r="AE37" s="510"/>
      <c r="AF37" s="510"/>
      <c r="AG37" s="510"/>
      <c r="AH37" s="510"/>
      <c r="AI37" s="510"/>
      <c r="AJ37" s="510"/>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114"/>
    </row>
    <row r="38" spans="2:69" ht="21.95" customHeight="1" x14ac:dyDescent="0.25">
      <c r="B38" s="553" t="str">
        <f>IF(Projets!E16&lt;&gt;"",Projets!E16,CONCATENATE("Projet ",TEXT(ROW(A39)-29,"0")))</f>
        <v>Projet 10</v>
      </c>
      <c r="C38" s="554"/>
      <c r="D38" s="151" t="str">
        <f t="shared" ca="1" si="3"/>
        <v>H 22</v>
      </c>
      <c r="E38" s="141" t="str">
        <f t="shared" ca="1" si="4"/>
        <v>A 22</v>
      </c>
      <c r="F38" s="308" t="str">
        <f ca="1">IF(Projets!C16&lt;&gt;"Trimestre",Projets!C16,IF(TrimestreActuel&gt;PériodeFinIdéale,LOOKUP(PériodeFinIdéale+1,Informations!N$2:N$31,Informations!M$2:M$31),""))</f>
        <v/>
      </c>
      <c r="G38" s="308" t="str">
        <f ca="1">IF(F38="","",IF(Projets!D16&lt;&gt;"Trimestre",Projets!D16,I$3))</f>
        <v/>
      </c>
      <c r="H38" s="306" t="str">
        <f>IF(Projets!E16="","",IF(Projets!G16="oui",100%,IF(F38="","",IF(Pourcent&lt;0,0,IF(Pourcent&gt;1,1,Pourcent)))))</f>
        <v/>
      </c>
      <c r="Q38" s="126"/>
      <c r="T38" s="127"/>
      <c r="W38" s="128"/>
      <c r="X38" s="324"/>
      <c r="Z38" s="510"/>
      <c r="AA38" s="510"/>
      <c r="AB38" s="510"/>
      <c r="AC38" s="510"/>
      <c r="AD38" s="510"/>
      <c r="AE38" s="510"/>
      <c r="AF38" s="510"/>
      <c r="AG38" s="510"/>
      <c r="AH38" s="510"/>
      <c r="AI38" s="510"/>
      <c r="AJ38" s="510"/>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114"/>
    </row>
    <row r="39" spans="2:69" ht="21.95" customHeight="1" x14ac:dyDescent="0.25">
      <c r="B39" s="553" t="str">
        <f>IF(Projets!E17&lt;&gt;"",Projets!E17,CONCATENATE("Projet ",TEXT(ROW(A40)-29,"0")))</f>
        <v>Projet 11</v>
      </c>
      <c r="C39" s="554"/>
      <c r="D39" s="151" t="str">
        <f t="shared" ca="1" si="3"/>
        <v>H 22</v>
      </c>
      <c r="E39" s="141" t="str">
        <f t="shared" ca="1" si="4"/>
        <v>A 22</v>
      </c>
      <c r="F39" s="308" t="str">
        <f ca="1">IF(Projets!C17&lt;&gt;"Trimestre",Projets!C17,IF(TrimestreActuel&gt;PériodeFinIdéale,LOOKUP(PériodeFinIdéale+1,Informations!N$2:N$31,Informations!M$2:M$31),""))</f>
        <v/>
      </c>
      <c r="G39" s="308" t="str">
        <f ca="1">IF(F39="","",IF(Projets!D17&lt;&gt;"Trimestre",Projets!D17,I$3))</f>
        <v/>
      </c>
      <c r="H39" s="306" t="str">
        <f>IF(Projets!E17="","",IF(Projets!G17="oui",100%,IF(F39="","",IF(Pourcent&lt;0,0,IF(Pourcent&gt;1,1,Pourcent)))))</f>
        <v/>
      </c>
      <c r="Q39" s="126"/>
      <c r="T39" s="127"/>
      <c r="W39" s="128"/>
      <c r="X39" s="324"/>
      <c r="Z39" s="218"/>
      <c r="AA39" s="218"/>
      <c r="AB39" s="218"/>
      <c r="AC39" s="218"/>
      <c r="AD39" s="218"/>
      <c r="AE39" s="218"/>
      <c r="AF39" s="218"/>
      <c r="AG39" s="218"/>
      <c r="AH39" s="218"/>
      <c r="AI39" s="218"/>
      <c r="AJ39" s="218"/>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114"/>
    </row>
    <row r="40" spans="2:69" ht="21.95" customHeight="1" x14ac:dyDescent="0.25">
      <c r="B40" s="553" t="str">
        <f>IF(Projets!E18&lt;&gt;"",Projets!E18,CONCATENATE("Projet ",TEXT(ROW(A41)-29,"0")))</f>
        <v>Projet 12</v>
      </c>
      <c r="C40" s="554"/>
      <c r="D40" s="151" t="str">
        <f t="shared" ca="1" si="3"/>
        <v>H 22</v>
      </c>
      <c r="E40" s="141" t="str">
        <f t="shared" ca="1" si="4"/>
        <v>A 22</v>
      </c>
      <c r="F40" s="308" t="str">
        <f ca="1">IF(Projets!C18&lt;&gt;"Trimestre",Projets!C18,IF(TrimestreActuel&gt;PériodeFinIdéale,LOOKUP(PériodeFinIdéale+1,Informations!N$2:N$31,Informations!M$2:M$31),""))</f>
        <v/>
      </c>
      <c r="G40" s="308" t="str">
        <f ca="1">IF(F40="","",IF(Projets!D18&lt;&gt;"Trimestre",Projets!D18,I$3))</f>
        <v/>
      </c>
      <c r="H40" s="306" t="str">
        <f>IF(Projets!E18="","",IF(Projets!G18="oui",100%,IF(F40="","",IF(Pourcent&lt;0,0,IF(Pourcent&gt;1,1,Pourcent)))))</f>
        <v/>
      </c>
      <c r="Q40" s="126"/>
      <c r="T40" s="127"/>
      <c r="W40" s="128"/>
      <c r="X40" s="324"/>
      <c r="Z40" s="218"/>
      <c r="AA40" s="218"/>
      <c r="AB40" s="218"/>
      <c r="AC40" s="218"/>
      <c r="AD40" s="218"/>
      <c r="AE40" s="218"/>
      <c r="AF40" s="218"/>
      <c r="AG40" s="218"/>
      <c r="AH40" s="218"/>
      <c r="AI40" s="218"/>
      <c r="AJ40" s="218"/>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114"/>
    </row>
    <row r="41" spans="2:69" ht="21.95" customHeight="1" x14ac:dyDescent="0.25">
      <c r="B41" s="553" t="str">
        <f>IF(Projets!E19&lt;&gt;"",Projets!E19,CONCATENATE("Projet ",TEXT(ROW(A42)-29,"0")))</f>
        <v>Projet 13</v>
      </c>
      <c r="C41" s="554"/>
      <c r="D41" s="151" t="str">
        <f t="shared" ca="1" si="3"/>
        <v>E 22</v>
      </c>
      <c r="E41" s="141" t="str">
        <f t="shared" ca="1" si="4"/>
        <v>H 23</v>
      </c>
      <c r="F41" s="308" t="str">
        <f ca="1">IF(Projets!C19&lt;&gt;"Trimestre",Projets!C19,IF(TrimestreActuel&gt;PériodeFinIdéale,LOOKUP(PériodeFinIdéale+1,Informations!N$2:N$31,Informations!M$2:M$31),""))</f>
        <v/>
      </c>
      <c r="G41" s="308" t="str">
        <f ca="1">IF(F41="","",IF(Projets!D19&lt;&gt;"Trimestre",Projets!D19,I$3))</f>
        <v/>
      </c>
      <c r="H41" s="306" t="str">
        <f>IF(Projets!E19="","",IF(Projets!G19="oui",100%,IF(F41="","",IF(Pourcent&lt;0,0,IF(Pourcent&gt;1,1,Pourcent)))))</f>
        <v/>
      </c>
      <c r="Q41" s="126"/>
      <c r="T41" s="127"/>
      <c r="W41" s="128"/>
      <c r="X41" s="324"/>
      <c r="Z41" s="218"/>
      <c r="AA41" s="218"/>
      <c r="AB41" s="218"/>
      <c r="AC41" s="218"/>
      <c r="AD41" s="218"/>
      <c r="AE41" s="218"/>
      <c r="AF41" s="218"/>
      <c r="AG41" s="218"/>
      <c r="AH41" s="218"/>
      <c r="AI41" s="218"/>
      <c r="AJ41" s="218"/>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114"/>
    </row>
    <row r="42" spans="2:69" ht="21.95" customHeight="1" x14ac:dyDescent="0.25">
      <c r="B42" s="553" t="str">
        <f>IF(Projets!E20&lt;&gt;"",Projets!E20,CONCATENATE("Projet ",TEXT(ROW(A43)-29,"0")))</f>
        <v>Projet 14</v>
      </c>
      <c r="C42" s="554"/>
      <c r="D42" s="151" t="str">
        <f t="shared" ca="1" si="3"/>
        <v>E 22</v>
      </c>
      <c r="E42" s="141" t="str">
        <f t="shared" ca="1" si="4"/>
        <v>H 23</v>
      </c>
      <c r="F42" s="308" t="str">
        <f ca="1">IF(Projets!C20&lt;&gt;"Trimestre",Projets!C20,IF(TrimestreActuel&gt;PériodeFinIdéale,LOOKUP(PériodeFinIdéale+1,Informations!N$2:N$31,Informations!M$2:M$31),""))</f>
        <v/>
      </c>
      <c r="G42" s="308" t="str">
        <f ca="1">IF(F42="","",IF(Projets!D20&lt;&gt;"Trimestre",Projets!D20,I$3))</f>
        <v/>
      </c>
      <c r="H42" s="306" t="str">
        <f>IF(Projets!E20="","",IF(Projets!G20="oui",100%,IF(F42="","",IF(Pourcent&lt;0,0,IF(Pourcent&gt;1,1,Pourcent)))))</f>
        <v/>
      </c>
      <c r="Q42" s="126"/>
      <c r="T42" s="127"/>
      <c r="W42" s="128"/>
      <c r="X42" s="324"/>
      <c r="Z42" s="218"/>
      <c r="AA42" s="218"/>
      <c r="AB42" s="218"/>
      <c r="AC42" s="218"/>
      <c r="AD42" s="218"/>
      <c r="AE42" s="218"/>
      <c r="AF42" s="218"/>
      <c r="AG42" s="218"/>
      <c r="AH42" s="218"/>
      <c r="AI42" s="218"/>
      <c r="AJ42" s="218"/>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114"/>
    </row>
    <row r="43" spans="2:69" ht="21.95" customHeight="1" x14ac:dyDescent="0.25">
      <c r="B43" s="553" t="str">
        <f>IF(Projets!E21&lt;&gt;"",Projets!E21,CONCATENATE("Projet ",TEXT(ROW(A44)-29,"0")))</f>
        <v>Projet 15</v>
      </c>
      <c r="C43" s="554"/>
      <c r="D43" s="151" t="str">
        <f t="shared" ca="1" si="3"/>
        <v>E 22</v>
      </c>
      <c r="E43" s="141" t="str">
        <f t="shared" ca="1" si="4"/>
        <v>H 23</v>
      </c>
      <c r="F43" s="308" t="str">
        <f ca="1">IF(Projets!C21&lt;&gt;"Trimestre",Projets!C21,IF(TrimestreActuel&gt;PériodeFinIdéale,LOOKUP(PériodeFinIdéale+1,Informations!N$2:N$31,Informations!M$2:M$31),""))</f>
        <v/>
      </c>
      <c r="G43" s="308" t="str">
        <f ca="1">IF(F43="","",IF(Projets!D21&lt;&gt;"Trimestre",Projets!D21,I$3))</f>
        <v/>
      </c>
      <c r="H43" s="306" t="str">
        <f>IF(Projets!E21="","",IF(Projets!G21="oui",100%,IF(F43="","",IF(Pourcent&lt;0,0,IF(Pourcent&gt;1,1,Pourcent)))))</f>
        <v/>
      </c>
      <c r="Q43" s="126"/>
      <c r="T43" s="127"/>
      <c r="W43" s="128"/>
      <c r="X43" s="324"/>
      <c r="Z43" s="218"/>
      <c r="AA43" s="218"/>
      <c r="AB43" s="218"/>
      <c r="AC43" s="218"/>
      <c r="AD43" s="218"/>
      <c r="AE43" s="218"/>
      <c r="AF43" s="218"/>
      <c r="AG43" s="218"/>
      <c r="AH43" s="218"/>
      <c r="AI43" s="218"/>
      <c r="AJ43" s="218"/>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114"/>
    </row>
    <row r="44" spans="2:69" ht="21.95" customHeight="1" x14ac:dyDescent="0.25">
      <c r="B44" s="553" t="str">
        <f>IF(Projets!E22&lt;&gt;"",Projets!E22,CONCATENATE("Projet ",TEXT(ROW(A45)-29,"0")))</f>
        <v>Projet 16</v>
      </c>
      <c r="C44" s="554"/>
      <c r="D44" s="151" t="str">
        <f t="shared" ca="1" si="3"/>
        <v>A 22</v>
      </c>
      <c r="E44" s="141" t="str">
        <f t="shared" ca="1" si="4"/>
        <v>E 23</v>
      </c>
      <c r="F44" s="308" t="str">
        <f ca="1">IF(Projets!C22&lt;&gt;"Trimestre",Projets!C22,IF(TrimestreActuel&gt;PériodeFinIdéale,LOOKUP(PériodeFinIdéale+1,Informations!N$2:N$31,Informations!M$2:M$31),""))</f>
        <v/>
      </c>
      <c r="G44" s="308" t="str">
        <f ca="1">IF(F44="","",IF(Projets!D22&lt;&gt;"Trimestre",Projets!D22,I$3))</f>
        <v/>
      </c>
      <c r="H44" s="306" t="str">
        <f>IF(Projets!E22="","",IF(Projets!G22="oui",100%,IF(F44="","",IF(Pourcent&lt;0,0,IF(Pourcent&gt;1,1,Pourcent)))))</f>
        <v/>
      </c>
      <c r="Q44" s="126"/>
      <c r="T44" s="127"/>
      <c r="W44" s="128"/>
      <c r="X44" s="324"/>
      <c r="Z44" s="218"/>
      <c r="AA44" s="218"/>
      <c r="AB44" s="218"/>
      <c r="AC44" s="218"/>
      <c r="AD44" s="218"/>
      <c r="AE44" s="218"/>
      <c r="AF44" s="218"/>
      <c r="AG44" s="218"/>
      <c r="AH44" s="218"/>
      <c r="AI44" s="218"/>
      <c r="AJ44" s="218"/>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114"/>
    </row>
    <row r="45" spans="2:69" ht="21.95" customHeight="1" x14ac:dyDescent="0.25">
      <c r="B45" s="553" t="str">
        <f>IF(Projets!E23&lt;&gt;"",Projets!E23,CONCATENATE("Projet ",TEXT(ROW(A46)-29,"0")))</f>
        <v>Projet 17</v>
      </c>
      <c r="C45" s="554"/>
      <c r="D45" s="151" t="str">
        <f t="shared" ca="1" si="3"/>
        <v>A 22</v>
      </c>
      <c r="E45" s="141" t="str">
        <f t="shared" ca="1" si="4"/>
        <v>E 23</v>
      </c>
      <c r="F45" s="308" t="str">
        <f ca="1">IF(Projets!C23&lt;&gt;"Trimestre",Projets!C23,IF(TrimestreActuel&gt;PériodeFinIdéale,LOOKUP(PériodeFinIdéale+1,Informations!N$2:N$31,Informations!M$2:M$31),""))</f>
        <v/>
      </c>
      <c r="G45" s="308" t="str">
        <f ca="1">IF(F45="","",IF(Projets!D23&lt;&gt;"Trimestre",Projets!D23,I$3))</f>
        <v/>
      </c>
      <c r="H45" s="306" t="str">
        <f>IF(Projets!E23="","",IF(Projets!G23="oui",100%,IF(F45="","",IF(Pourcent&lt;0,0,IF(Pourcent&gt;1,1,Pourcent)))))</f>
        <v/>
      </c>
      <c r="Q45" s="126"/>
      <c r="T45" s="127"/>
      <c r="W45" s="128"/>
      <c r="X45" s="324"/>
      <c r="Z45" s="218"/>
      <c r="AA45" s="218"/>
      <c r="AB45" s="218"/>
      <c r="AC45" s="218"/>
      <c r="AD45" s="218"/>
      <c r="AE45" s="218"/>
      <c r="AF45" s="218"/>
      <c r="AG45" s="218"/>
      <c r="AH45" s="218"/>
      <c r="AI45" s="218"/>
      <c r="AJ45" s="218"/>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114"/>
    </row>
    <row r="46" spans="2:69" ht="21.95" customHeight="1" x14ac:dyDescent="0.25">
      <c r="B46" s="553" t="str">
        <f>IF(Projets!E24&lt;&gt;"",Projets!E24,CONCATENATE("Projet ",TEXT(ROW(A47)-29,"0")))</f>
        <v>Projet 18</v>
      </c>
      <c r="C46" s="554"/>
      <c r="D46" s="151" t="str">
        <f t="shared" ca="1" si="3"/>
        <v>A 22</v>
      </c>
      <c r="E46" s="141" t="str">
        <f t="shared" ca="1" si="4"/>
        <v>E 23</v>
      </c>
      <c r="F46" s="308" t="str">
        <f ca="1">IF(Projets!C24&lt;&gt;"Trimestre",Projets!C24,IF(TrimestreActuel&gt;PériodeFinIdéale,LOOKUP(PériodeFinIdéale+1,Informations!N$2:N$31,Informations!M$2:M$31),""))</f>
        <v/>
      </c>
      <c r="G46" s="308" t="str">
        <f ca="1">IF(F46="","",IF(Projets!D24&lt;&gt;"Trimestre",Projets!D24,I$3))</f>
        <v/>
      </c>
      <c r="H46" s="306" t="str">
        <f>IF(Projets!E24="","",IF(Projets!G24="oui",100%,IF(F46="","",IF(Pourcent&lt;0,0,IF(Pourcent&gt;1,1,Pourcent)))))</f>
        <v/>
      </c>
      <c r="Q46" s="126"/>
      <c r="T46" s="127"/>
      <c r="W46" s="128"/>
      <c r="X46" s="324"/>
      <c r="Z46" s="218"/>
      <c r="AA46" s="218"/>
      <c r="AB46" s="218"/>
      <c r="AC46" s="218"/>
      <c r="AD46" s="218"/>
      <c r="AE46" s="218"/>
      <c r="AF46" s="218"/>
      <c r="AG46" s="218"/>
      <c r="AH46" s="218"/>
      <c r="AI46" s="218"/>
      <c r="AJ46" s="218"/>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114"/>
    </row>
    <row r="47" spans="2:69" ht="21.95" customHeight="1" x14ac:dyDescent="0.25">
      <c r="B47" s="553" t="str">
        <f>IF(Projets!E25&lt;&gt;"",Projets!E25,CONCATENATE("Projet ",TEXT(ROW(A48)-29,"0")))</f>
        <v>Projet 19</v>
      </c>
      <c r="C47" s="554"/>
      <c r="D47" s="151" t="str">
        <f t="shared" ca="1" si="3"/>
        <v>H 23</v>
      </c>
      <c r="E47" s="141" t="str">
        <f t="shared" ca="1" si="4"/>
        <v>A 23</v>
      </c>
      <c r="F47" s="308" t="str">
        <f ca="1">IF(Projets!C25&lt;&gt;"Trimestre",Projets!C25,IF(TrimestreActuel&gt;PériodeFinIdéale,LOOKUP(PériodeFinIdéale+1,Informations!N$2:N$31,Informations!M$2:M$31),""))</f>
        <v/>
      </c>
      <c r="G47" s="308" t="str">
        <f ca="1">IF(F47="","",IF(Projets!D25&lt;&gt;"Trimestre",Projets!D25,I$3))</f>
        <v/>
      </c>
      <c r="H47" s="306" t="str">
        <f>IF(Projets!E25="","",IF(Projets!G25="oui",100%,IF(F47="","",IF(Pourcent&lt;0,0,IF(Pourcent&gt;1,1,Pourcent)))))</f>
        <v/>
      </c>
      <c r="Q47" s="126"/>
      <c r="T47" s="127"/>
      <c r="W47" s="128"/>
      <c r="X47" s="324"/>
      <c r="Z47" s="218"/>
      <c r="AA47" s="218"/>
      <c r="AB47" s="218"/>
      <c r="AC47" s="218"/>
      <c r="AD47" s="218"/>
      <c r="AE47" s="218"/>
      <c r="AF47" s="218"/>
      <c r="AG47" s="218"/>
      <c r="AH47" s="218"/>
      <c r="AI47" s="218"/>
      <c r="AJ47" s="218"/>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114"/>
    </row>
    <row r="48" spans="2:69" ht="21.95" customHeight="1" x14ac:dyDescent="0.25">
      <c r="B48" s="553" t="str">
        <f>IF(Projets!E27&lt;&gt;"",Projets!E27,CONCATENATE("Projet ",TEXT(ROW(A49)-29,"0")))</f>
        <v>Projet 20</v>
      </c>
      <c r="C48" s="554"/>
      <c r="D48" s="151" t="str">
        <f t="shared" ca="1" si="3"/>
        <v>H 23</v>
      </c>
      <c r="E48" s="141" t="str">
        <f t="shared" ca="1" si="4"/>
        <v>A 23</v>
      </c>
      <c r="F48" s="308" t="str">
        <f ca="1">IF(Projets!C26&lt;&gt;"Trimestre",Projets!C26,IF(TrimestreActuel&gt;PériodeFinIdéale,LOOKUP(PériodeFinIdéale+1,Informations!N$2:N$31,Informations!M$2:M$31),""))</f>
        <v/>
      </c>
      <c r="G48" s="308" t="str">
        <f ca="1">IF(F48="","",IF(Projets!D26&lt;&gt;"Trimestre",Projets!D26,I$3))</f>
        <v/>
      </c>
      <c r="H48" s="306" t="str">
        <f>IF(Projets!E26="","",IF(Projets!G26="oui",100%,IF(F48="","",IF(Pourcent&lt;0,0,IF(Pourcent&gt;1,1,Pourcent)))))</f>
        <v/>
      </c>
      <c r="Q48" s="126"/>
      <c r="T48" s="127"/>
      <c r="W48" s="128"/>
      <c r="X48" s="324"/>
      <c r="Z48" s="218"/>
      <c r="AA48" s="218"/>
      <c r="AB48" s="218"/>
      <c r="AC48" s="218"/>
      <c r="AD48" s="218"/>
      <c r="AE48" s="218"/>
      <c r="AF48" s="218"/>
      <c r="AG48" s="218"/>
      <c r="AH48" s="218"/>
      <c r="AI48" s="218"/>
      <c r="AJ48" s="218"/>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114"/>
    </row>
    <row r="49" spans="2:69" ht="21.95" customHeight="1" x14ac:dyDescent="0.25">
      <c r="B49" s="553" t="str">
        <f>IF(Projets!E25&lt;&gt;"",Projets!E25,CONCATENATE("Projet ",TEXT(ROW(A50)-29,"0")))</f>
        <v>Projet 21</v>
      </c>
      <c r="C49" s="554"/>
      <c r="D49" s="151" t="str">
        <f t="shared" ca="1" si="3"/>
        <v>H 23</v>
      </c>
      <c r="E49" s="141" t="str">
        <f t="shared" ca="1" si="4"/>
        <v>A 23</v>
      </c>
      <c r="F49" s="308" t="str">
        <f ca="1">IF(Projets!C27&lt;&gt;"Trimestre",Projets!C27,IF(TrimestreActuel&gt;PériodeFinIdéale,LOOKUP(PériodeFinIdéale+1,Informations!N$2:N$31,Informations!M$2:M$31),""))</f>
        <v/>
      </c>
      <c r="G49" s="308" t="str">
        <f ca="1">IF(F49="","",IF(Projets!D27&lt;&gt;"Trimestre",Projets!D27,I$3))</f>
        <v/>
      </c>
      <c r="H49" s="306" t="str">
        <f>IF(Projets!E27="","",IF(Projets!G27="oui",100%,IF(F49="","",IF(Pourcent&lt;0,0,IF(Pourcent&gt;1,1,Pourcent)))))</f>
        <v/>
      </c>
      <c r="Q49" s="126"/>
      <c r="T49" s="127"/>
      <c r="W49" s="128"/>
      <c r="X49" s="324"/>
      <c r="Z49" s="510"/>
      <c r="AA49" s="510"/>
      <c r="AB49" s="510"/>
      <c r="AC49" s="510"/>
      <c r="AD49" s="510"/>
      <c r="AE49" s="510"/>
      <c r="AF49" s="510"/>
      <c r="AG49" s="510"/>
      <c r="AH49" s="510"/>
      <c r="AI49" s="510"/>
      <c r="AJ49" s="510"/>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114"/>
    </row>
    <row r="50" spans="2:69" s="99" customFormat="1" ht="21.95" customHeight="1" thickBot="1" x14ac:dyDescent="0.3">
      <c r="B50" s="551" t="str">
        <f>IF(Projets!E27&lt;&gt;"",Projets!E27,CONCATENATE("Projet ",TEXT(ROW(A51)-29,"0")))</f>
        <v>Projet 22</v>
      </c>
      <c r="C50" s="552"/>
      <c r="D50" s="314" t="str">
        <f t="shared" ca="1" si="3"/>
        <v>E 23</v>
      </c>
      <c r="E50" s="315" t="str">
        <f t="shared" ca="1" si="4"/>
        <v>H 24</v>
      </c>
      <c r="F50" s="316" t="str">
        <f ca="1">IF(Projets!C28&lt;&gt;"Trimestre",Projets!C28,IF(TrimestreActuel&gt;PériodeFinIdéale,LOOKUP(PériodeFinIdéale+1,Informations!N$2:N$31,Informations!M$2:M$31),""))</f>
        <v/>
      </c>
      <c r="G50" s="316" t="str">
        <f ca="1">IF(F50="","",IF(Projets!D28&lt;&gt;"Trimestre",Projets!D28,I$3))</f>
        <v/>
      </c>
      <c r="H50" s="317" t="str">
        <f>IF(Projets!E28="","",IF(Projets!G28="oui",100%,IF(F50="","",IF(Pourcent&lt;0,0,IF(Pourcent&gt;1,1,Pourcent)))))</f>
        <v/>
      </c>
      <c r="I50" s="318"/>
      <c r="J50" s="318"/>
      <c r="K50" s="318"/>
      <c r="L50" s="318"/>
      <c r="M50" s="318"/>
      <c r="N50" s="318"/>
      <c r="O50" s="318"/>
      <c r="P50" s="318"/>
      <c r="Q50" s="319"/>
      <c r="R50" s="318"/>
      <c r="S50" s="318"/>
      <c r="T50" s="320"/>
      <c r="U50" s="318"/>
      <c r="V50" s="318"/>
      <c r="W50" s="321"/>
      <c r="X50" s="325"/>
      <c r="Y50" s="218"/>
      <c r="Z50" s="510"/>
      <c r="AA50" s="510"/>
      <c r="AB50" s="510"/>
      <c r="AC50" s="510"/>
      <c r="AD50" s="510"/>
      <c r="AE50" s="510"/>
      <c r="AF50" s="510"/>
      <c r="AG50" s="510"/>
      <c r="AH50" s="510"/>
      <c r="AI50" s="510"/>
      <c r="AJ50" s="510"/>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3"/>
    </row>
    <row r="51" spans="2:69" s="99" customFormat="1" ht="15" customHeight="1" x14ac:dyDescent="0.3">
      <c r="B51" s="142"/>
      <c r="C51" s="142"/>
      <c r="D51" s="129"/>
      <c r="E51" s="129"/>
      <c r="F51" s="129"/>
      <c r="G51" s="129"/>
      <c r="H51" s="110"/>
      <c r="I51" s="129"/>
      <c r="J51" s="129"/>
      <c r="K51" s="129"/>
      <c r="L51" s="129"/>
      <c r="M51" s="129"/>
      <c r="N51" s="129"/>
      <c r="O51" s="129"/>
      <c r="P51" s="129"/>
      <c r="Q51" s="129"/>
      <c r="R51" s="129"/>
      <c r="S51" s="129"/>
      <c r="T51" s="129"/>
      <c r="U51" s="129"/>
      <c r="V51" s="129"/>
      <c r="W51" s="129"/>
      <c r="X51" s="129"/>
      <c r="Y51" s="218"/>
      <c r="Z51" s="218"/>
      <c r="AA51" s="218"/>
      <c r="AB51" s="218"/>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row>
    <row r="52" spans="2:69" ht="30" customHeight="1" x14ac:dyDescent="0.3">
      <c r="B52" s="522" t="s">
        <v>38</v>
      </c>
      <c r="C52" s="523"/>
      <c r="D52" s="523"/>
      <c r="E52" s="523"/>
      <c r="F52" s="523"/>
      <c r="G52" s="523"/>
      <c r="H52" s="523"/>
      <c r="Q52" s="143" t="s">
        <v>39</v>
      </c>
      <c r="S52" s="526" t="s">
        <v>55</v>
      </c>
      <c r="T52" s="527"/>
      <c r="V52" s="524" t="s">
        <v>54</v>
      </c>
      <c r="W52" s="525"/>
      <c r="AR52" s="99"/>
      <c r="BE52" s="214"/>
      <c r="BP52" s="111"/>
    </row>
    <row r="53" spans="2:69" ht="30" customHeight="1" x14ac:dyDescent="0.3">
      <c r="AR53" s="99"/>
    </row>
    <row r="54" spans="2:69" ht="30" customHeight="1" x14ac:dyDescent="0.3">
      <c r="AR54" s="99"/>
    </row>
    <row r="55" spans="2:69" ht="30" customHeight="1" x14ac:dyDescent="0.3">
      <c r="AR55" s="99"/>
    </row>
    <row r="56" spans="2:69" ht="30" customHeight="1" x14ac:dyDescent="0.3">
      <c r="AR56" s="99"/>
    </row>
    <row r="57" spans="2:69" ht="30" customHeight="1" x14ac:dyDescent="0.3">
      <c r="AR57" s="99"/>
    </row>
    <row r="58" spans="2:69" ht="30" customHeight="1" x14ac:dyDescent="0.3">
      <c r="AR58" s="99"/>
    </row>
    <row r="59" spans="2:69" ht="30" customHeight="1" x14ac:dyDescent="0.3">
      <c r="AR59" s="99"/>
    </row>
    <row r="60" spans="2:69" ht="30" customHeight="1" x14ac:dyDescent="0.3">
      <c r="AR60" s="99"/>
    </row>
    <row r="61" spans="2:69" ht="30" customHeight="1" x14ac:dyDescent="0.3">
      <c r="AR61" s="99"/>
    </row>
    <row r="62" spans="2:69" ht="30" customHeight="1" x14ac:dyDescent="0.3">
      <c r="AR62" s="99"/>
    </row>
    <row r="63" spans="2:69" ht="30" customHeight="1" x14ac:dyDescent="0.3">
      <c r="AR63" s="99"/>
    </row>
    <row r="64" spans="2:69" ht="30" customHeight="1" x14ac:dyDescent="0.3">
      <c r="AR64" s="99"/>
    </row>
    <row r="65" spans="44:44" ht="30" customHeight="1" x14ac:dyDescent="0.3">
      <c r="AR65" s="99"/>
    </row>
    <row r="66" spans="44:44" ht="30" customHeight="1" x14ac:dyDescent="0.3">
      <c r="AR66" s="99"/>
    </row>
    <row r="67" spans="44:44" ht="30" customHeight="1" x14ac:dyDescent="0.3">
      <c r="AR67" s="99"/>
    </row>
    <row r="68" spans="44:44" ht="30" customHeight="1" x14ac:dyDescent="0.3">
      <c r="AR68" s="99"/>
    </row>
    <row r="69" spans="44:44" ht="30" customHeight="1" x14ac:dyDescent="0.3">
      <c r="AR69" s="99"/>
    </row>
    <row r="70" spans="44:44" ht="30" customHeight="1" x14ac:dyDescent="0.3">
      <c r="AR70" s="99"/>
    </row>
    <row r="71" spans="44:44" ht="30" customHeight="1" x14ac:dyDescent="0.3">
      <c r="AR71" s="99"/>
    </row>
    <row r="72" spans="44:44" ht="30" customHeight="1" x14ac:dyDescent="0.3">
      <c r="AR72" s="99"/>
    </row>
    <row r="73" spans="44:44" ht="30" customHeight="1" x14ac:dyDescent="0.3">
      <c r="AR73" s="99"/>
    </row>
    <row r="74" spans="44:44" ht="30" customHeight="1" x14ac:dyDescent="0.3">
      <c r="AR74" s="99"/>
    </row>
    <row r="75" spans="44:44" ht="30" customHeight="1" x14ac:dyDescent="0.3">
      <c r="AR75" s="99"/>
    </row>
    <row r="76" spans="44:44" ht="30" customHeight="1" x14ac:dyDescent="0.3">
      <c r="AR76" s="99"/>
    </row>
    <row r="77" spans="44:44" ht="30" customHeight="1" x14ac:dyDescent="0.3">
      <c r="AR77" s="99"/>
    </row>
    <row r="78" spans="44:44" ht="30" customHeight="1" x14ac:dyDescent="0.3">
      <c r="AR78" s="99"/>
    </row>
    <row r="79" spans="44:44" ht="30" customHeight="1" x14ac:dyDescent="0.3">
      <c r="AR79" s="99"/>
    </row>
    <row r="80" spans="44:44" ht="30" customHeight="1" x14ac:dyDescent="0.3">
      <c r="AR80" s="99"/>
    </row>
    <row r="81" spans="44:44" ht="30" customHeight="1" x14ac:dyDescent="0.3">
      <c r="AR81" s="99"/>
    </row>
    <row r="82" spans="44:44" ht="30" customHeight="1" x14ac:dyDescent="0.3">
      <c r="AR82" s="99"/>
    </row>
    <row r="83" spans="44:44" ht="30" customHeight="1" x14ac:dyDescent="0.3">
      <c r="AR83" s="99"/>
    </row>
    <row r="84" spans="44:44" ht="30" customHeight="1" x14ac:dyDescent="0.3">
      <c r="AR84" s="99"/>
    </row>
    <row r="85" spans="44:44" ht="30" customHeight="1" x14ac:dyDescent="0.3">
      <c r="AR85" s="99"/>
    </row>
    <row r="86" spans="44:44" ht="30" customHeight="1" x14ac:dyDescent="0.3">
      <c r="AR86" s="99"/>
    </row>
    <row r="87" spans="44:44" ht="30" customHeight="1" x14ac:dyDescent="0.3">
      <c r="AR87" s="99"/>
    </row>
    <row r="88" spans="44:44" ht="30" customHeight="1" x14ac:dyDescent="0.3">
      <c r="AR88" s="99"/>
    </row>
    <row r="89" spans="44:44" ht="30" customHeight="1" x14ac:dyDescent="0.3">
      <c r="AR89" s="99"/>
    </row>
    <row r="90" spans="44:44" ht="30" customHeight="1" x14ac:dyDescent="0.3">
      <c r="AR90" s="99"/>
    </row>
    <row r="91" spans="44:44" ht="30" customHeight="1" x14ac:dyDescent="0.3">
      <c r="AR91" s="99"/>
    </row>
    <row r="92" spans="44:44" ht="30" customHeight="1" x14ac:dyDescent="0.3">
      <c r="AR92" s="99"/>
    </row>
    <row r="93" spans="44:44" ht="30" customHeight="1" x14ac:dyDescent="0.3">
      <c r="AR93" s="99"/>
    </row>
    <row r="94" spans="44:44" ht="30" customHeight="1" x14ac:dyDescent="0.3">
      <c r="AR94" s="99"/>
    </row>
    <row r="95" spans="44:44" ht="30" customHeight="1" x14ac:dyDescent="0.3">
      <c r="AR95" s="99"/>
    </row>
    <row r="96" spans="44:44" ht="30" customHeight="1" x14ac:dyDescent="0.3">
      <c r="AR96" s="99"/>
    </row>
    <row r="97" spans="44:44" ht="30" customHeight="1" x14ac:dyDescent="0.3">
      <c r="AR97" s="99"/>
    </row>
    <row r="98" spans="44:44" ht="30" customHeight="1" x14ac:dyDescent="0.3">
      <c r="AR98" s="99"/>
    </row>
    <row r="99" spans="44:44" ht="30" customHeight="1" x14ac:dyDescent="0.3">
      <c r="AR99" s="99"/>
    </row>
    <row r="100" spans="44:44" ht="30" customHeight="1" x14ac:dyDescent="0.3">
      <c r="AR100" s="99"/>
    </row>
    <row r="101" spans="44:44" ht="30" customHeight="1" x14ac:dyDescent="0.3">
      <c r="AR101" s="99"/>
    </row>
    <row r="102" spans="44:44" ht="30" customHeight="1" x14ac:dyDescent="0.3">
      <c r="AR102" s="99"/>
    </row>
    <row r="103" spans="44:44" ht="30" customHeight="1" x14ac:dyDescent="0.3">
      <c r="AR103" s="99"/>
    </row>
    <row r="104" spans="44:44" ht="30" customHeight="1" x14ac:dyDescent="0.3">
      <c r="AR104" s="99"/>
    </row>
    <row r="105" spans="44:44" ht="30" customHeight="1" x14ac:dyDescent="0.3">
      <c r="AR105" s="99"/>
    </row>
    <row r="106" spans="44:44" ht="30" customHeight="1" x14ac:dyDescent="0.3">
      <c r="AR106" s="99"/>
    </row>
    <row r="107" spans="44:44" ht="30" customHeight="1" x14ac:dyDescent="0.3">
      <c r="AR107" s="99"/>
    </row>
    <row r="108" spans="44:44" ht="30" customHeight="1" x14ac:dyDescent="0.3">
      <c r="AR108" s="99"/>
    </row>
    <row r="109" spans="44:44" ht="30" customHeight="1" x14ac:dyDescent="0.3">
      <c r="AR109" s="99"/>
    </row>
    <row r="110" spans="44:44" ht="30" customHeight="1" x14ac:dyDescent="0.3">
      <c r="AR110" s="99"/>
    </row>
    <row r="111" spans="44:44" ht="30" customHeight="1" x14ac:dyDescent="0.3">
      <c r="AR111" s="99"/>
    </row>
    <row r="112" spans="44:44" ht="30" customHeight="1" x14ac:dyDescent="0.3">
      <c r="AR112" s="99"/>
    </row>
  </sheetData>
  <dataConsolidate/>
  <mergeCells count="87">
    <mergeCell ref="B40:C40"/>
    <mergeCell ref="B41:C41"/>
    <mergeCell ref="B42:C42"/>
    <mergeCell ref="B21:K21"/>
    <mergeCell ref="B35:C35"/>
    <mergeCell ref="B36:C36"/>
    <mergeCell ref="B37:C37"/>
    <mergeCell ref="B33:C33"/>
    <mergeCell ref="B34:C34"/>
    <mergeCell ref="R1:S1"/>
    <mergeCell ref="B50:C50"/>
    <mergeCell ref="B47:C47"/>
    <mergeCell ref="B48:C48"/>
    <mergeCell ref="L3:M3"/>
    <mergeCell ref="Q3:R3"/>
    <mergeCell ref="B43:C43"/>
    <mergeCell ref="B44:C44"/>
    <mergeCell ref="B45:C45"/>
    <mergeCell ref="B46:C46"/>
    <mergeCell ref="B49:C49"/>
    <mergeCell ref="B38:C38"/>
    <mergeCell ref="B39:C39"/>
    <mergeCell ref="B30:C30"/>
    <mergeCell ref="B31:C31"/>
    <mergeCell ref="B32:C32"/>
    <mergeCell ref="B18:C18"/>
    <mergeCell ref="B19:C19"/>
    <mergeCell ref="B20:C20"/>
    <mergeCell ref="B27:C27"/>
    <mergeCell ref="B29:C29"/>
    <mergeCell ref="B28:C28"/>
    <mergeCell ref="B22:C22"/>
    <mergeCell ref="B23:C23"/>
    <mergeCell ref="B24:C24"/>
    <mergeCell ref="B25:C25"/>
    <mergeCell ref="B26:C26"/>
    <mergeCell ref="B52:H52"/>
    <mergeCell ref="V52:W52"/>
    <mergeCell ref="S52:T52"/>
    <mergeCell ref="B1:E2"/>
    <mergeCell ref="B7:C7"/>
    <mergeCell ref="B8:C8"/>
    <mergeCell ref="B9:C9"/>
    <mergeCell ref="B10:C10"/>
    <mergeCell ref="B11:C11"/>
    <mergeCell ref="B12:C12"/>
    <mergeCell ref="B13:C13"/>
    <mergeCell ref="B14:C14"/>
    <mergeCell ref="B15:C15"/>
    <mergeCell ref="B16:C16"/>
    <mergeCell ref="B17:C17"/>
    <mergeCell ref="H1:J1"/>
    <mergeCell ref="Z9:AJ9"/>
    <mergeCell ref="B4:B5"/>
    <mergeCell ref="C4:C5"/>
    <mergeCell ref="D4:D5"/>
    <mergeCell ref="E4:E5"/>
    <mergeCell ref="F4:F5"/>
    <mergeCell ref="G4:G5"/>
    <mergeCell ref="H4:H5"/>
    <mergeCell ref="Z7:AJ7"/>
    <mergeCell ref="F6:H6"/>
    <mergeCell ref="I4:X4"/>
    <mergeCell ref="Z8:AJ8"/>
    <mergeCell ref="Z50:AJ50"/>
    <mergeCell ref="AC1:AH1"/>
    <mergeCell ref="AC3:AH3"/>
    <mergeCell ref="Z32:AJ32"/>
    <mergeCell ref="Z33:AJ33"/>
    <mergeCell ref="Z34:AJ34"/>
    <mergeCell ref="Z35:AJ35"/>
    <mergeCell ref="Z36:AJ36"/>
    <mergeCell ref="Z37:AJ37"/>
    <mergeCell ref="Z17:AJ17"/>
    <mergeCell ref="Z18:AJ18"/>
    <mergeCell ref="Z19:AJ19"/>
    <mergeCell ref="Z20:AJ20"/>
    <mergeCell ref="Z29:AJ29"/>
    <mergeCell ref="Z31:AJ31"/>
    <mergeCell ref="Z10:AJ10"/>
    <mergeCell ref="Z38:AJ38"/>
    <mergeCell ref="Z49:AJ49"/>
    <mergeCell ref="Z12:AJ12"/>
    <mergeCell ref="Z13:AJ13"/>
    <mergeCell ref="Z14:AJ14"/>
    <mergeCell ref="Z15:AJ15"/>
    <mergeCell ref="Z16:AJ16"/>
  </mergeCells>
  <phoneticPr fontId="46" type="noConversion"/>
  <conditionalFormatting sqref="X21">
    <cfRule type="expression" dxfId="24" priority="5">
      <formula>PourcentageAccompli</formula>
    </cfRule>
    <cfRule type="expression" dxfId="23" priority="6">
      <formula>PourcentageAccompliAuDelà</formula>
    </cfRule>
    <cfRule type="expression" dxfId="22" priority="7">
      <formula>Réel</formula>
    </cfRule>
    <cfRule type="expression" dxfId="21" priority="8">
      <formula>RéelAuDelà</formula>
    </cfRule>
    <cfRule type="expression" dxfId="20" priority="9">
      <formula>Plan</formula>
    </cfRule>
  </conditionalFormatting>
  <conditionalFormatting sqref="I7:W20 I22:W27 I29:W50">
    <cfRule type="expression" dxfId="19" priority="21">
      <formula>PourcentageAccompli</formula>
    </cfRule>
    <cfRule type="expression" dxfId="18" priority="22">
      <formula>PourcentageAccompliAuDelà</formula>
    </cfRule>
    <cfRule type="expression" dxfId="17" priority="24">
      <formula>Réel</formula>
    </cfRule>
    <cfRule type="expression" dxfId="16" priority="25">
      <formula>RéelAuDelà</formula>
    </cfRule>
    <cfRule type="expression" dxfId="15" priority="26">
      <formula>Plan</formula>
    </cfRule>
    <cfRule type="expression" dxfId="14" priority="30">
      <formula>MOD(COLUMN(),2)</formula>
    </cfRule>
    <cfRule type="expression" dxfId="13" priority="31">
      <formula>MOD(COLUMN(),2)=0</formula>
    </cfRule>
  </conditionalFormatting>
  <conditionalFormatting sqref="I5:W20 I22:W27 I29:W50">
    <cfRule type="expression" dxfId="12" priority="27">
      <formula>I$5=période_sélectionnée</formula>
    </cfRule>
    <cfRule type="expression" dxfId="11" priority="28">
      <formula>I$5=colonne_surbrillance</formula>
    </cfRule>
  </conditionalFormatting>
  <conditionalFormatting sqref="I6:W6">
    <cfRule type="expression" dxfId="10" priority="4">
      <formula>TRUE</formula>
    </cfRule>
  </conditionalFormatting>
  <conditionalFormatting sqref="I7:I20">
    <cfRule type="expression" dxfId="9" priority="3">
      <formula>TRUE</formula>
    </cfRule>
  </conditionalFormatting>
  <conditionalFormatting sqref="I22:I27">
    <cfRule type="expression" dxfId="8" priority="2">
      <formula>TRUE</formula>
    </cfRule>
  </conditionalFormatting>
  <conditionalFormatting sqref="I29:I50">
    <cfRule type="expression" dxfId="7" priority="1">
      <formula>TRUE</formula>
    </cfRule>
  </conditionalFormatting>
  <dataValidations count="12">
    <dataValidation allowBlank="1" showInputMessage="1" showErrorMessage="1" prompt="Les périodes sont représentées de 1 à 60, de la cellule I9 à la cellule BQ9 " sqref="I5:X5" xr:uid="{82DA4074-071F-4FA3-9C36-80CAE8B4C8A6}"/>
    <dataValidation allowBlank="1" showInputMessage="1" showErrorMessage="1" prompt="_x000a_" sqref="B4:B5" xr:uid="{3E53D330-5071-4D77-9C88-DA63D60DF3B0}"/>
    <dataValidation allowBlank="1" showInputMessage="1" showErrorMessage="1" prompt="Entrez la durée du plan dans la colonne D, en commençant par la cellule D5" sqref="E6" xr:uid="{B53D6905-8F61-496F-A8E6-DA3250CF2DBE}"/>
    <dataValidation allowBlank="1" showInputMessage="1" showErrorMessage="1" prompt="Entrez la période de début du plan dans la colonne C, en commençant par la cellule C5" sqref="D6" xr:uid="{E52B4CCA-ECC8-4E1F-8B69-2E66341B8AA9}"/>
    <dataValidation allowBlank="1" showInputMessage="1" showErrorMessage="1" prompt="Entrez l’activité dans la colonne B, en commençant par la cellule B5_x000a_" sqref="B6" xr:uid="{A69B3647-406F-4A7F-A353-3EDA3B717787}"/>
    <dataValidation allowBlank="1" showInputMessage="1" showErrorMessage="1" prompt="Les périodes sont représentées de 1 à 60, de la cellule H4 à la cellule BO4 " sqref="I4 Y5:BP5" xr:uid="{16B43FF1-7481-4EAC-A652-A9A2E49452F9}"/>
    <dataValidation type="list" allowBlank="1" showInputMessage="1" showErrorMessage="1" sqref="S3 D7:E20 D22:E27" xr:uid="{787B4927-3ACD-425D-8B07-3BF6FED739A9}">
      <formula1>Trimestre</formula1>
    </dataValidation>
    <dataValidation allowBlank="1" showInputMessage="1" showErrorMessage="1" prompt="Cette couleur indique la plage réelle." sqref="K3" xr:uid="{A5BED743-E4AC-49EA-A121-EB898FC5407F}"/>
    <dataValidation allowBlank="1" showInputMessage="1" showErrorMessage="1" prompt="Cette couleur indique la plage idéale." sqref="K1" xr:uid="{CE14C42E-DD0E-4401-8502-3CDFD4690BC8}"/>
    <dataValidation allowBlank="1" showInputMessage="1" showErrorMessage="1" prompt="Cette couleur indique la plage accomplie du projet selon le plan." sqref="N1" xr:uid="{1978BE71-2260-4EE7-897F-803411982AF0}"/>
    <dataValidation allowBlank="1" showInputMessage="1" showErrorMessage="1" prompt="Cette couleur indique les plages accomplies hors plan du projet." sqref="Q1" xr:uid="{D8067099-1AFA-49AE-925C-22A587324EC5}"/>
    <dataValidation allowBlank="1" showInputMessage="1" showErrorMessage="1" prompt="Cette couleur indique les plages hors plan." sqref="N3" xr:uid="{C9878A4C-1899-47A3-8695-2D17544DA9EA}"/>
  </dataValidations>
  <printOptions horizontalCentered="1" verticalCentered="1"/>
  <pageMargins left="0.43307086614173229" right="0.43307086614173229" top="0.55118110236220474" bottom="0.59055118110236227" header="0.31496062992125984" footer="0.31496062992125984"/>
  <pageSetup scale="81" fitToHeight="2" orientation="landscape" r:id="rId1"/>
  <headerFooter differentFirst="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8" tint="0.39997558519241921"/>
  </sheetPr>
  <dimension ref="A1:AB35"/>
  <sheetViews>
    <sheetView topLeftCell="N1" zoomScaleNormal="100" workbookViewId="0">
      <selection activeCell="L33" sqref="L33"/>
    </sheetView>
  </sheetViews>
  <sheetFormatPr baseColWidth="10" defaultRowHeight="15" x14ac:dyDescent="0.25"/>
  <cols>
    <col min="1" max="1" width="19.125" customWidth="1"/>
    <col min="2" max="2" width="3.625" customWidth="1"/>
    <col min="3" max="3" width="41.625" customWidth="1"/>
    <col min="4" max="4" width="8" bestFit="1" customWidth="1"/>
    <col min="5" max="5" width="6.875" bestFit="1" customWidth="1"/>
    <col min="6" max="6" width="48.625" customWidth="1"/>
    <col min="7" max="7" width="82.625" style="3" customWidth="1"/>
    <col min="8" max="8" width="5.25" style="3" customWidth="1"/>
    <col min="9" max="9" width="4.5" customWidth="1"/>
    <col min="15" max="15" width="4.75" customWidth="1"/>
    <col min="16" max="16" width="43.625" customWidth="1"/>
    <col min="19" max="19" width="49.625" customWidth="1"/>
  </cols>
  <sheetData>
    <row r="1" spans="1:28" x14ac:dyDescent="0.25">
      <c r="A1" s="154" t="s">
        <v>5</v>
      </c>
      <c r="C1" s="155" t="s">
        <v>27</v>
      </c>
      <c r="D1" s="155" t="s">
        <v>143</v>
      </c>
      <c r="E1" s="155" t="s">
        <v>144</v>
      </c>
      <c r="F1" s="155" t="s">
        <v>145</v>
      </c>
      <c r="G1" s="158" t="s">
        <v>154</v>
      </c>
      <c r="H1" s="158"/>
      <c r="J1" s="177" t="s">
        <v>50</v>
      </c>
      <c r="K1" s="177" t="s">
        <v>51</v>
      </c>
      <c r="L1" s="177" t="s">
        <v>52</v>
      </c>
      <c r="M1" s="177" t="s">
        <v>53</v>
      </c>
      <c r="N1" s="177" t="s">
        <v>265</v>
      </c>
      <c r="P1" s="20" t="s">
        <v>82</v>
      </c>
      <c r="Q1" s="20"/>
      <c r="R1" s="20"/>
      <c r="S1" s="20"/>
      <c r="T1" s="5"/>
      <c r="U1" s="203" t="s">
        <v>274</v>
      </c>
    </row>
    <row r="2" spans="1:28" ht="15" customHeight="1" x14ac:dyDescent="0.25">
      <c r="A2" s="153" t="s">
        <v>141</v>
      </c>
      <c r="C2" s="156" t="s">
        <v>200</v>
      </c>
      <c r="D2" s="19"/>
      <c r="E2" s="19"/>
      <c r="F2" s="19"/>
      <c r="G2" s="156"/>
      <c r="H2" s="156"/>
      <c r="J2" s="186">
        <f>'Suivi PhD '!I7</f>
        <v>44207</v>
      </c>
      <c r="K2" s="178">
        <f>YEAR(J2)</f>
        <v>2021</v>
      </c>
      <c r="L2" s="178" t="str">
        <f>IF(MONTH(J2+15)&lt;5, "H", IF(MONTH(J2+15)&lt;9, "E", "A"))</f>
        <v>H</v>
      </c>
      <c r="M2" s="178" t="str">
        <f>_xlfn.CONCAT(L2," ",K2-2000)</f>
        <v>H 21</v>
      </c>
      <c r="N2" s="178">
        <v>1</v>
      </c>
      <c r="P2" s="21" t="s">
        <v>215</v>
      </c>
      <c r="Q2" s="22" t="s">
        <v>216</v>
      </c>
      <c r="R2" s="23" t="s">
        <v>144</v>
      </c>
      <c r="S2" s="21" t="s">
        <v>145</v>
      </c>
      <c r="T2" s="4"/>
      <c r="U2" s="203" t="s">
        <v>259</v>
      </c>
    </row>
    <row r="3" spans="1:28" ht="15" customHeight="1" x14ac:dyDescent="0.25">
      <c r="A3" s="152" t="s">
        <v>7</v>
      </c>
      <c r="B3" s="1"/>
      <c r="C3" s="156" t="s">
        <v>183</v>
      </c>
      <c r="D3" s="19">
        <v>1</v>
      </c>
      <c r="E3" s="19" t="s">
        <v>214</v>
      </c>
      <c r="F3" s="159" t="s">
        <v>180</v>
      </c>
      <c r="G3" s="156"/>
      <c r="H3" s="156"/>
      <c r="J3" s="186">
        <f>DATE(IF(L2="A",K2+1,K2),IF(L2="A",1,IF(L2="H",5,9)),1)</f>
        <v>44317</v>
      </c>
      <c r="K3" s="178">
        <f t="shared" ref="K3:K22" si="0">YEAR(J3)</f>
        <v>2021</v>
      </c>
      <c r="L3" s="178" t="str">
        <f t="shared" ref="L3:L27" si="1">IF(MONTH(J3+15)&lt;5, "H", IF(MONTH(J3+15)&lt;9, "E", "A"))</f>
        <v>E</v>
      </c>
      <c r="M3" s="178" t="str">
        <f t="shared" ref="M3:M22" si="2">_xlfn.CONCAT(L3," ",K3-2000)</f>
        <v>E 21</v>
      </c>
      <c r="N3" s="178">
        <v>2</v>
      </c>
      <c r="P3" s="24" t="s">
        <v>235</v>
      </c>
      <c r="Q3" s="25"/>
      <c r="R3" s="25"/>
      <c r="S3" s="24"/>
      <c r="W3" s="12"/>
      <c r="X3" s="12"/>
      <c r="Y3" s="561"/>
      <c r="Z3" s="562"/>
      <c r="AA3" s="562"/>
      <c r="AB3" s="562"/>
    </row>
    <row r="4" spans="1:28" x14ac:dyDescent="0.25">
      <c r="A4" s="152" t="s">
        <v>21</v>
      </c>
      <c r="B4" s="1"/>
      <c r="C4" s="157" t="s">
        <v>34</v>
      </c>
      <c r="D4" s="19"/>
      <c r="E4" s="19"/>
      <c r="F4" s="19"/>
      <c r="G4" s="156"/>
      <c r="H4" s="156"/>
      <c r="J4" s="186">
        <f t="shared" ref="J4:J33" si="3">EDATE(J3,4)</f>
        <v>44440</v>
      </c>
      <c r="K4" s="178">
        <f t="shared" si="0"/>
        <v>2021</v>
      </c>
      <c r="L4" s="178" t="str">
        <f t="shared" si="1"/>
        <v>A</v>
      </c>
      <c r="M4" s="178" t="str">
        <f t="shared" si="2"/>
        <v>A 21</v>
      </c>
      <c r="N4" s="178">
        <v>3</v>
      </c>
      <c r="P4" s="26" t="s">
        <v>118</v>
      </c>
      <c r="Q4" s="27">
        <v>3</v>
      </c>
      <c r="R4" s="27" t="s">
        <v>117</v>
      </c>
      <c r="S4" s="28" t="s">
        <v>234</v>
      </c>
      <c r="W4" s="9"/>
      <c r="X4" s="9"/>
      <c r="Y4" s="563"/>
      <c r="Z4" s="564"/>
      <c r="AA4" s="564"/>
      <c r="AB4" s="564"/>
    </row>
    <row r="5" spans="1:28" x14ac:dyDescent="0.25">
      <c r="A5" s="153" t="s">
        <v>36</v>
      </c>
      <c r="C5" s="156" t="s">
        <v>184</v>
      </c>
      <c r="D5" s="19">
        <v>3</v>
      </c>
      <c r="E5" s="19" t="s">
        <v>181</v>
      </c>
      <c r="F5" s="159" t="s">
        <v>182</v>
      </c>
      <c r="G5" s="156"/>
      <c r="H5" s="156"/>
      <c r="J5" s="186">
        <f t="shared" si="3"/>
        <v>44562</v>
      </c>
      <c r="K5" s="178">
        <f t="shared" si="0"/>
        <v>2022</v>
      </c>
      <c r="L5" s="178" t="str">
        <f t="shared" si="1"/>
        <v>H</v>
      </c>
      <c r="M5" s="178" t="str">
        <f t="shared" si="2"/>
        <v>H 22</v>
      </c>
      <c r="N5" s="178">
        <v>4</v>
      </c>
      <c r="P5" s="29" t="s">
        <v>90</v>
      </c>
      <c r="Q5" s="30">
        <v>3</v>
      </c>
      <c r="R5" s="30" t="s">
        <v>89</v>
      </c>
      <c r="S5" s="28" t="s">
        <v>218</v>
      </c>
      <c r="W5" s="2"/>
      <c r="X5" s="9"/>
      <c r="Y5" s="2"/>
      <c r="Z5" s="13"/>
      <c r="AA5" s="13"/>
      <c r="AB5" s="13"/>
    </row>
    <row r="6" spans="1:28" x14ac:dyDescent="0.25">
      <c r="A6" s="152" t="s">
        <v>6</v>
      </c>
      <c r="B6" s="1"/>
      <c r="C6" s="156" t="s">
        <v>190</v>
      </c>
      <c r="D6" s="19">
        <v>3</v>
      </c>
      <c r="E6" s="19" t="s">
        <v>148</v>
      </c>
      <c r="F6" s="159" t="s">
        <v>167</v>
      </c>
      <c r="G6" s="160" t="s">
        <v>207</v>
      </c>
      <c r="H6" s="160"/>
      <c r="J6" s="186">
        <f t="shared" si="3"/>
        <v>44682</v>
      </c>
      <c r="K6" s="178">
        <f t="shared" si="0"/>
        <v>2022</v>
      </c>
      <c r="L6" s="178" t="str">
        <f t="shared" si="1"/>
        <v>E</v>
      </c>
      <c r="M6" s="178" t="str">
        <f t="shared" si="2"/>
        <v>E 22</v>
      </c>
      <c r="N6" s="178">
        <v>5</v>
      </c>
      <c r="P6" s="29" t="s">
        <v>100</v>
      </c>
      <c r="Q6" s="30">
        <v>3</v>
      </c>
      <c r="R6" s="30" t="s">
        <v>99</v>
      </c>
      <c r="S6" s="28" t="s">
        <v>219</v>
      </c>
      <c r="W6" s="2"/>
      <c r="X6" s="9"/>
      <c r="Y6" s="2"/>
      <c r="Z6" s="13"/>
      <c r="AA6" s="13"/>
      <c r="AB6" s="13"/>
    </row>
    <row r="7" spans="1:28" x14ac:dyDescent="0.25">
      <c r="A7" s="152" t="s">
        <v>22</v>
      </c>
      <c r="B7" s="1"/>
      <c r="C7" s="156" t="s">
        <v>187</v>
      </c>
      <c r="D7" s="19">
        <v>3</v>
      </c>
      <c r="E7" s="19" t="s">
        <v>150</v>
      </c>
      <c r="F7" s="159" t="s">
        <v>169</v>
      </c>
      <c r="G7" s="160" t="s">
        <v>209</v>
      </c>
      <c r="H7" s="160"/>
      <c r="J7" s="186">
        <f t="shared" si="3"/>
        <v>44805</v>
      </c>
      <c r="K7" s="178">
        <f t="shared" si="0"/>
        <v>2022</v>
      </c>
      <c r="L7" s="178" t="str">
        <f t="shared" si="1"/>
        <v>A</v>
      </c>
      <c r="M7" s="178" t="str">
        <f t="shared" si="2"/>
        <v>A 22</v>
      </c>
      <c r="N7" s="178">
        <v>6</v>
      </c>
      <c r="P7" s="29" t="s">
        <v>84</v>
      </c>
      <c r="Q7" s="30">
        <v>3</v>
      </c>
      <c r="R7" s="30" t="s">
        <v>83</v>
      </c>
      <c r="S7" s="28" t="s">
        <v>217</v>
      </c>
      <c r="W7" s="2"/>
      <c r="X7" s="9"/>
      <c r="Y7" s="2"/>
      <c r="Z7" s="13"/>
      <c r="AA7" s="13"/>
      <c r="AB7" s="13"/>
    </row>
    <row r="8" spans="1:28" x14ac:dyDescent="0.25">
      <c r="A8" s="152" t="s">
        <v>41</v>
      </c>
      <c r="B8" s="1"/>
      <c r="C8" s="156" t="s">
        <v>186</v>
      </c>
      <c r="D8" s="19">
        <v>3</v>
      </c>
      <c r="E8" s="19" t="s">
        <v>152</v>
      </c>
      <c r="F8" s="159" t="s">
        <v>166</v>
      </c>
      <c r="G8" s="160" t="s">
        <v>205</v>
      </c>
      <c r="H8" s="160"/>
      <c r="J8" s="186">
        <f t="shared" si="3"/>
        <v>44927</v>
      </c>
      <c r="K8" s="178">
        <f t="shared" si="0"/>
        <v>2023</v>
      </c>
      <c r="L8" s="178" t="str">
        <f t="shared" si="1"/>
        <v>H</v>
      </c>
      <c r="M8" s="178" t="str">
        <f t="shared" si="2"/>
        <v>H 23</v>
      </c>
      <c r="N8" s="178">
        <v>7</v>
      </c>
      <c r="P8" s="29" t="s">
        <v>102</v>
      </c>
      <c r="Q8" s="30">
        <v>3</v>
      </c>
      <c r="R8" s="30" t="s">
        <v>101</v>
      </c>
      <c r="S8" s="28" t="s">
        <v>226</v>
      </c>
      <c r="W8" s="2"/>
      <c r="X8" s="9"/>
      <c r="Y8" s="2"/>
      <c r="Z8" s="13"/>
      <c r="AA8" s="13"/>
      <c r="AB8" s="13"/>
    </row>
    <row r="9" spans="1:28" x14ac:dyDescent="0.25">
      <c r="A9" s="152" t="s">
        <v>8</v>
      </c>
      <c r="B9" s="1"/>
      <c r="C9" s="156" t="s">
        <v>164</v>
      </c>
      <c r="D9" s="19">
        <v>3</v>
      </c>
      <c r="E9" s="19" t="s">
        <v>146</v>
      </c>
      <c r="F9" s="159" t="s">
        <v>153</v>
      </c>
      <c r="G9" s="160" t="s">
        <v>204</v>
      </c>
      <c r="H9" s="160"/>
      <c r="J9" s="186">
        <f t="shared" si="3"/>
        <v>45047</v>
      </c>
      <c r="K9" s="178">
        <f t="shared" si="0"/>
        <v>2023</v>
      </c>
      <c r="L9" s="178" t="str">
        <f t="shared" si="1"/>
        <v>E</v>
      </c>
      <c r="M9" s="178" t="str">
        <f t="shared" si="2"/>
        <v>E 23</v>
      </c>
      <c r="N9" s="178">
        <v>8</v>
      </c>
      <c r="P9" s="29" t="s">
        <v>112</v>
      </c>
      <c r="Q9" s="30">
        <v>3</v>
      </c>
      <c r="R9" s="30" t="s">
        <v>111</v>
      </c>
      <c r="S9" s="28" t="s">
        <v>231</v>
      </c>
      <c r="W9" s="2"/>
      <c r="X9" s="9"/>
      <c r="Y9" s="2"/>
      <c r="Z9" s="13"/>
      <c r="AA9" s="13"/>
      <c r="AB9" s="13"/>
    </row>
    <row r="10" spans="1:28" x14ac:dyDescent="0.25">
      <c r="A10" s="152" t="s">
        <v>9</v>
      </c>
      <c r="B10" s="1"/>
      <c r="C10" s="156" t="s">
        <v>185</v>
      </c>
      <c r="D10" s="19">
        <v>3</v>
      </c>
      <c r="E10" s="19" t="s">
        <v>147</v>
      </c>
      <c r="F10" s="159" t="s">
        <v>165</v>
      </c>
      <c r="G10" s="160" t="s">
        <v>206</v>
      </c>
      <c r="H10" s="160"/>
      <c r="J10" s="186">
        <f t="shared" si="3"/>
        <v>45170</v>
      </c>
      <c r="K10" s="178">
        <f t="shared" si="0"/>
        <v>2023</v>
      </c>
      <c r="L10" s="178" t="str">
        <f t="shared" si="1"/>
        <v>A</v>
      </c>
      <c r="M10" s="178" t="str">
        <f t="shared" si="2"/>
        <v>A 23</v>
      </c>
      <c r="N10" s="178">
        <v>9</v>
      </c>
      <c r="P10" s="29" t="s">
        <v>96</v>
      </c>
      <c r="Q10" s="30">
        <v>3</v>
      </c>
      <c r="R10" s="30" t="s">
        <v>95</v>
      </c>
      <c r="S10" s="28" t="s">
        <v>224</v>
      </c>
      <c r="W10" s="2"/>
      <c r="X10" s="9"/>
      <c r="Y10" s="2"/>
      <c r="Z10" s="13"/>
      <c r="AA10" s="13"/>
      <c r="AB10" s="13"/>
    </row>
    <row r="11" spans="1:28" x14ac:dyDescent="0.25">
      <c r="A11" s="152" t="s">
        <v>10</v>
      </c>
      <c r="B11" s="1"/>
      <c r="C11" s="156" t="s">
        <v>198</v>
      </c>
      <c r="D11" s="19">
        <v>3</v>
      </c>
      <c r="E11" s="19" t="s">
        <v>163</v>
      </c>
      <c r="F11" s="159" t="s">
        <v>179</v>
      </c>
      <c r="G11" s="160" t="s">
        <v>212</v>
      </c>
      <c r="H11" s="160"/>
      <c r="J11" s="186">
        <f t="shared" si="3"/>
        <v>45292</v>
      </c>
      <c r="K11" s="178">
        <f t="shared" si="0"/>
        <v>2024</v>
      </c>
      <c r="L11" s="178" t="str">
        <f t="shared" si="1"/>
        <v>H</v>
      </c>
      <c r="M11" s="178" t="str">
        <f t="shared" si="2"/>
        <v>H 24</v>
      </c>
      <c r="N11" s="178">
        <v>10</v>
      </c>
      <c r="P11" s="29" t="s">
        <v>108</v>
      </c>
      <c r="Q11" s="30">
        <v>3</v>
      </c>
      <c r="R11" s="30" t="s">
        <v>107</v>
      </c>
      <c r="S11" s="28" t="s">
        <v>229</v>
      </c>
      <c r="W11" s="2"/>
      <c r="X11" s="9"/>
      <c r="Y11" s="2"/>
      <c r="Z11" s="13"/>
      <c r="AA11" s="13"/>
      <c r="AB11" s="13"/>
    </row>
    <row r="12" spans="1:28" x14ac:dyDescent="0.25">
      <c r="A12" s="152" t="s">
        <v>42</v>
      </c>
      <c r="B12" s="1"/>
      <c r="C12" s="156" t="s">
        <v>197</v>
      </c>
      <c r="D12" s="19">
        <v>3</v>
      </c>
      <c r="E12" s="19" t="s">
        <v>162</v>
      </c>
      <c r="F12" s="159" t="s">
        <v>178</v>
      </c>
      <c r="G12" s="156"/>
      <c r="H12" s="156"/>
      <c r="J12" s="186">
        <f t="shared" si="3"/>
        <v>45413</v>
      </c>
      <c r="K12" s="178">
        <f t="shared" si="0"/>
        <v>2024</v>
      </c>
      <c r="L12" s="178" t="str">
        <f t="shared" si="1"/>
        <v>E</v>
      </c>
      <c r="M12" s="178" t="str">
        <f t="shared" si="2"/>
        <v>E 24</v>
      </c>
      <c r="N12" s="178">
        <v>11</v>
      </c>
      <c r="P12" s="29" t="s">
        <v>88</v>
      </c>
      <c r="Q12" s="30">
        <v>3</v>
      </c>
      <c r="R12" s="30" t="s">
        <v>87</v>
      </c>
      <c r="S12" s="28" t="s">
        <v>221</v>
      </c>
      <c r="W12" s="2"/>
      <c r="X12" s="9"/>
      <c r="Y12" s="2"/>
      <c r="Z12" s="13"/>
      <c r="AA12" s="13"/>
      <c r="AB12" s="13"/>
    </row>
    <row r="13" spans="1:28" x14ac:dyDescent="0.25">
      <c r="A13" s="152" t="s">
        <v>40</v>
      </c>
      <c r="B13" s="1"/>
      <c r="C13" s="156" t="s">
        <v>188</v>
      </c>
      <c r="D13" s="19">
        <v>3</v>
      </c>
      <c r="E13" s="19" t="s">
        <v>151</v>
      </c>
      <c r="F13" s="159" t="s">
        <v>170</v>
      </c>
      <c r="G13" s="156"/>
      <c r="H13" s="156"/>
      <c r="J13" s="186">
        <f t="shared" si="3"/>
        <v>45536</v>
      </c>
      <c r="K13" s="178">
        <f t="shared" si="0"/>
        <v>2024</v>
      </c>
      <c r="L13" s="178" t="str">
        <f t="shared" si="1"/>
        <v>A</v>
      </c>
      <c r="M13" s="178" t="str">
        <f t="shared" si="2"/>
        <v>A 24</v>
      </c>
      <c r="N13" s="178">
        <v>12</v>
      </c>
      <c r="P13" s="29" t="s">
        <v>94</v>
      </c>
      <c r="Q13" s="30">
        <v>4</v>
      </c>
      <c r="R13" s="30" t="s">
        <v>93</v>
      </c>
      <c r="S13" s="28" t="s">
        <v>223</v>
      </c>
      <c r="W13" s="2"/>
      <c r="X13" s="9"/>
      <c r="Y13" s="2"/>
      <c r="Z13" s="13"/>
      <c r="AA13" s="13"/>
      <c r="AB13" s="13"/>
    </row>
    <row r="14" spans="1:28" x14ac:dyDescent="0.25">
      <c r="A14" s="152" t="s">
        <v>23</v>
      </c>
      <c r="B14" s="1"/>
      <c r="C14" s="156" t="s">
        <v>191</v>
      </c>
      <c r="D14" s="19">
        <v>3</v>
      </c>
      <c r="E14" s="19" t="s">
        <v>155</v>
      </c>
      <c r="F14" s="159" t="s">
        <v>171</v>
      </c>
      <c r="G14" s="156"/>
      <c r="H14" s="156"/>
      <c r="J14" s="186">
        <f t="shared" si="3"/>
        <v>45658</v>
      </c>
      <c r="K14" s="178">
        <f t="shared" si="0"/>
        <v>2025</v>
      </c>
      <c r="L14" s="178" t="str">
        <f t="shared" si="1"/>
        <v>H</v>
      </c>
      <c r="M14" s="178" t="str">
        <f t="shared" si="2"/>
        <v>H 25</v>
      </c>
      <c r="N14" s="178">
        <v>13</v>
      </c>
      <c r="P14" s="29" t="s">
        <v>114</v>
      </c>
      <c r="Q14" s="30">
        <v>3</v>
      </c>
      <c r="R14" s="30" t="s">
        <v>113</v>
      </c>
      <c r="S14" s="28" t="s">
        <v>232</v>
      </c>
      <c r="W14" s="2"/>
      <c r="X14" s="9"/>
      <c r="Y14" s="2"/>
      <c r="Z14" s="13"/>
      <c r="AA14" s="13"/>
      <c r="AB14" s="13"/>
    </row>
    <row r="15" spans="1:28" x14ac:dyDescent="0.25">
      <c r="A15" s="152" t="s">
        <v>11</v>
      </c>
      <c r="B15" s="1"/>
      <c r="C15" s="156" t="s">
        <v>192</v>
      </c>
      <c r="D15" s="19">
        <v>2</v>
      </c>
      <c r="E15" s="19" t="s">
        <v>156</v>
      </c>
      <c r="F15" s="159" t="s">
        <v>172</v>
      </c>
      <c r="G15" s="156"/>
      <c r="H15" s="156"/>
      <c r="J15" s="186">
        <f t="shared" si="3"/>
        <v>45778</v>
      </c>
      <c r="K15" s="178">
        <f t="shared" si="0"/>
        <v>2025</v>
      </c>
      <c r="L15" s="178" t="str">
        <f t="shared" si="1"/>
        <v>E</v>
      </c>
      <c r="M15" s="178" t="str">
        <f t="shared" si="2"/>
        <v>E 25</v>
      </c>
      <c r="N15" s="178">
        <v>14</v>
      </c>
      <c r="P15" s="29" t="s">
        <v>106</v>
      </c>
      <c r="Q15" s="30">
        <v>4</v>
      </c>
      <c r="R15" s="30" t="s">
        <v>105</v>
      </c>
      <c r="S15" s="28" t="s">
        <v>228</v>
      </c>
      <c r="W15" s="2"/>
      <c r="X15" s="9"/>
      <c r="Y15" s="2"/>
      <c r="Z15" s="13"/>
      <c r="AA15" s="13"/>
      <c r="AB15" s="13"/>
    </row>
    <row r="16" spans="1:28" x14ac:dyDescent="0.25">
      <c r="A16" s="152" t="s">
        <v>12</v>
      </c>
      <c r="B16" s="1"/>
      <c r="C16" s="156" t="s">
        <v>193</v>
      </c>
      <c r="D16" s="19">
        <v>3</v>
      </c>
      <c r="E16" s="19" t="s">
        <v>157</v>
      </c>
      <c r="F16" s="159" t="s">
        <v>173</v>
      </c>
      <c r="G16" s="160" t="s">
        <v>210</v>
      </c>
      <c r="H16" s="160"/>
      <c r="J16" s="186">
        <f t="shared" si="3"/>
        <v>45901</v>
      </c>
      <c r="K16" s="178">
        <f t="shared" si="0"/>
        <v>2025</v>
      </c>
      <c r="L16" s="178" t="str">
        <f t="shared" si="1"/>
        <v>A</v>
      </c>
      <c r="M16" s="178" t="str">
        <f t="shared" si="2"/>
        <v>A 25</v>
      </c>
      <c r="N16" s="178">
        <v>15</v>
      </c>
      <c r="P16" s="29" t="s">
        <v>98</v>
      </c>
      <c r="Q16" s="30">
        <v>3</v>
      </c>
      <c r="R16" s="30" t="s">
        <v>97</v>
      </c>
      <c r="S16" s="28" t="s">
        <v>225</v>
      </c>
      <c r="W16" s="2"/>
      <c r="X16" s="9"/>
      <c r="Y16" s="2"/>
      <c r="Z16" s="13"/>
      <c r="AA16" s="13"/>
      <c r="AB16" s="13"/>
    </row>
    <row r="17" spans="1:28" x14ac:dyDescent="0.25">
      <c r="A17" s="152" t="s">
        <v>43</v>
      </c>
      <c r="B17" s="1"/>
      <c r="C17" s="156" t="s">
        <v>194</v>
      </c>
      <c r="D17" s="19">
        <v>3</v>
      </c>
      <c r="E17" s="19" t="s">
        <v>158</v>
      </c>
      <c r="F17" s="159" t="s">
        <v>174</v>
      </c>
      <c r="G17" s="156" t="s">
        <v>210</v>
      </c>
      <c r="H17" s="156"/>
      <c r="J17" s="186">
        <f t="shared" si="3"/>
        <v>46023</v>
      </c>
      <c r="K17" s="178">
        <f t="shared" si="0"/>
        <v>2026</v>
      </c>
      <c r="L17" s="178" t="str">
        <f t="shared" si="1"/>
        <v>H</v>
      </c>
      <c r="M17" s="178" t="str">
        <f t="shared" si="2"/>
        <v>H 26</v>
      </c>
      <c r="N17" s="178">
        <v>16</v>
      </c>
      <c r="P17" s="29" t="s">
        <v>92</v>
      </c>
      <c r="Q17" s="30">
        <v>4</v>
      </c>
      <c r="R17" s="30" t="s">
        <v>91</v>
      </c>
      <c r="S17" s="28" t="s">
        <v>222</v>
      </c>
      <c r="W17" s="2"/>
      <c r="X17" s="9"/>
      <c r="Y17" s="2"/>
      <c r="Z17" s="13"/>
      <c r="AA17" s="13"/>
      <c r="AB17" s="13"/>
    </row>
    <row r="18" spans="1:28" x14ac:dyDescent="0.25">
      <c r="A18" s="152" t="s">
        <v>37</v>
      </c>
      <c r="B18" s="1"/>
      <c r="C18" s="156" t="s">
        <v>195</v>
      </c>
      <c r="D18" s="19">
        <v>3</v>
      </c>
      <c r="E18" s="19" t="s">
        <v>159</v>
      </c>
      <c r="F18" s="159" t="s">
        <v>175</v>
      </c>
      <c r="G18" s="160" t="s">
        <v>210</v>
      </c>
      <c r="H18" s="160"/>
      <c r="J18" s="186">
        <f t="shared" si="3"/>
        <v>46143</v>
      </c>
      <c r="K18" s="178">
        <f t="shared" si="0"/>
        <v>2026</v>
      </c>
      <c r="L18" s="178" t="str">
        <f t="shared" si="1"/>
        <v>E</v>
      </c>
      <c r="M18" s="178" t="str">
        <f t="shared" si="2"/>
        <v>E 26</v>
      </c>
      <c r="N18" s="178">
        <v>17</v>
      </c>
      <c r="P18" s="29" t="s">
        <v>86</v>
      </c>
      <c r="Q18" s="30">
        <v>4</v>
      </c>
      <c r="R18" s="30" t="s">
        <v>85</v>
      </c>
      <c r="S18" s="28" t="s">
        <v>220</v>
      </c>
      <c r="W18" s="2"/>
      <c r="X18" s="9"/>
      <c r="Y18" s="2"/>
      <c r="Z18" s="13"/>
      <c r="AA18" s="13"/>
      <c r="AB18" s="13"/>
    </row>
    <row r="19" spans="1:28" x14ac:dyDescent="0.25">
      <c r="A19" s="152" t="s">
        <v>44</v>
      </c>
      <c r="B19" s="1"/>
      <c r="C19" s="156" t="s">
        <v>199</v>
      </c>
      <c r="D19" s="19">
        <v>3</v>
      </c>
      <c r="E19" s="19" t="s">
        <v>160</v>
      </c>
      <c r="F19" s="159" t="s">
        <v>176</v>
      </c>
      <c r="G19" s="156"/>
      <c r="H19" s="156"/>
      <c r="J19" s="186">
        <f t="shared" si="3"/>
        <v>46266</v>
      </c>
      <c r="K19" s="178">
        <f t="shared" si="0"/>
        <v>2026</v>
      </c>
      <c r="L19" s="178" t="str">
        <f t="shared" si="1"/>
        <v>A</v>
      </c>
      <c r="M19" s="178" t="str">
        <f t="shared" si="2"/>
        <v>A 26</v>
      </c>
      <c r="N19" s="178">
        <v>18</v>
      </c>
      <c r="P19" s="29" t="s">
        <v>110</v>
      </c>
      <c r="Q19" s="30">
        <v>3</v>
      </c>
      <c r="R19" s="30" t="s">
        <v>109</v>
      </c>
      <c r="S19" s="28" t="s">
        <v>230</v>
      </c>
      <c r="W19" s="2"/>
      <c r="X19" s="9"/>
      <c r="Y19" s="2"/>
      <c r="Z19" s="13"/>
      <c r="AA19" s="13"/>
      <c r="AB19" s="13"/>
    </row>
    <row r="20" spans="1:28" x14ac:dyDescent="0.25">
      <c r="A20" s="152" t="s">
        <v>45</v>
      </c>
      <c r="B20" s="1"/>
      <c r="C20" s="156" t="s">
        <v>189</v>
      </c>
      <c r="D20" s="19">
        <v>3</v>
      </c>
      <c r="E20" s="19" t="s">
        <v>149</v>
      </c>
      <c r="F20" s="159" t="s">
        <v>168</v>
      </c>
      <c r="G20" s="160" t="s">
        <v>208</v>
      </c>
      <c r="H20" s="160"/>
      <c r="J20" s="186">
        <f t="shared" si="3"/>
        <v>46388</v>
      </c>
      <c r="K20" s="178">
        <f t="shared" si="0"/>
        <v>2027</v>
      </c>
      <c r="L20" s="178" t="str">
        <f t="shared" si="1"/>
        <v>H</v>
      </c>
      <c r="M20" s="178" t="str">
        <f t="shared" si="2"/>
        <v>H 27</v>
      </c>
      <c r="N20" s="178">
        <v>19</v>
      </c>
      <c r="P20" s="29" t="s">
        <v>116</v>
      </c>
      <c r="Q20" s="30">
        <v>2</v>
      </c>
      <c r="R20" s="30" t="s">
        <v>115</v>
      </c>
      <c r="S20" s="28" t="s">
        <v>233</v>
      </c>
      <c r="W20" s="2"/>
      <c r="X20" s="9"/>
      <c r="Y20" s="2"/>
      <c r="Z20" s="13"/>
      <c r="AA20" s="13"/>
      <c r="AB20" s="13"/>
    </row>
    <row r="21" spans="1:28" x14ac:dyDescent="0.25">
      <c r="A21" s="152" t="s">
        <v>49</v>
      </c>
      <c r="B21" s="1"/>
      <c r="C21" s="156" t="s">
        <v>196</v>
      </c>
      <c r="D21" s="19">
        <v>3</v>
      </c>
      <c r="E21" s="19" t="s">
        <v>161</v>
      </c>
      <c r="F21" s="159" t="s">
        <v>177</v>
      </c>
      <c r="G21" s="160" t="s">
        <v>211</v>
      </c>
      <c r="H21" s="160"/>
      <c r="J21" s="186">
        <f t="shared" si="3"/>
        <v>46508</v>
      </c>
      <c r="K21" s="178">
        <f t="shared" si="0"/>
        <v>2027</v>
      </c>
      <c r="L21" s="178" t="str">
        <f t="shared" si="1"/>
        <v>E</v>
      </c>
      <c r="M21" s="178" t="str">
        <f t="shared" si="2"/>
        <v>E 27</v>
      </c>
      <c r="N21" s="178">
        <v>20</v>
      </c>
      <c r="P21" s="29" t="s">
        <v>104</v>
      </c>
      <c r="Q21" s="30">
        <v>4</v>
      </c>
      <c r="R21" s="30" t="s">
        <v>103</v>
      </c>
      <c r="S21" s="28" t="s">
        <v>227</v>
      </c>
      <c r="W21" s="2"/>
      <c r="X21" s="9"/>
      <c r="Y21" s="2"/>
      <c r="Z21" s="13"/>
      <c r="AA21" s="13"/>
      <c r="AB21" s="13"/>
    </row>
    <row r="22" spans="1:28" x14ac:dyDescent="0.25">
      <c r="A22" s="152" t="s">
        <v>46</v>
      </c>
      <c r="B22" s="1"/>
      <c r="J22" s="186">
        <f t="shared" si="3"/>
        <v>46631</v>
      </c>
      <c r="K22" s="178">
        <f t="shared" si="0"/>
        <v>2027</v>
      </c>
      <c r="L22" s="178" t="str">
        <f t="shared" si="1"/>
        <v>A</v>
      </c>
      <c r="M22" s="178" t="str">
        <f t="shared" si="2"/>
        <v>A 27</v>
      </c>
      <c r="N22" s="178">
        <v>21</v>
      </c>
      <c r="P22" s="11"/>
      <c r="Q22" s="9"/>
      <c r="R22" s="9"/>
      <c r="W22" s="2"/>
      <c r="X22" s="9"/>
      <c r="Y22" s="2"/>
      <c r="Z22" s="13"/>
      <c r="AA22" s="13"/>
      <c r="AB22" s="13"/>
    </row>
    <row r="23" spans="1:28" x14ac:dyDescent="0.25">
      <c r="A23" s="152" t="s">
        <v>13</v>
      </c>
      <c r="B23" s="1"/>
      <c r="J23" s="186">
        <f t="shared" si="3"/>
        <v>46753</v>
      </c>
      <c r="K23" s="178">
        <f t="shared" ref="K23:K27" si="4">YEAR(J23)</f>
        <v>2028</v>
      </c>
      <c r="L23" s="178" t="str">
        <f t="shared" si="1"/>
        <v>H</v>
      </c>
      <c r="M23" s="178" t="str">
        <f t="shared" ref="M23:M27" si="5">_xlfn.CONCAT(L23," ",K23-2000)</f>
        <v>H 28</v>
      </c>
      <c r="N23" s="178">
        <v>22</v>
      </c>
      <c r="P23" s="11"/>
      <c r="Q23" s="9"/>
      <c r="R23" s="9"/>
      <c r="W23" s="2"/>
      <c r="X23" s="9"/>
      <c r="Y23" s="2"/>
      <c r="Z23" s="13"/>
      <c r="AA23" s="13"/>
      <c r="AB23" s="13"/>
    </row>
    <row r="24" spans="1:28" x14ac:dyDescent="0.25">
      <c r="A24" s="152" t="s">
        <v>14</v>
      </c>
      <c r="B24" s="1"/>
      <c r="J24" s="186">
        <f t="shared" si="3"/>
        <v>46874</v>
      </c>
      <c r="K24" s="178">
        <f t="shared" si="4"/>
        <v>2028</v>
      </c>
      <c r="L24" s="178" t="str">
        <f t="shared" si="1"/>
        <v>E</v>
      </c>
      <c r="M24" s="178" t="str">
        <f t="shared" si="5"/>
        <v>E 28</v>
      </c>
      <c r="N24" s="178">
        <v>23</v>
      </c>
      <c r="P24" s="15"/>
      <c r="Q24" s="9"/>
      <c r="R24" s="9"/>
      <c r="W24" s="2"/>
      <c r="X24" s="9"/>
      <c r="Y24" s="2"/>
      <c r="Z24" s="13"/>
      <c r="AA24" s="13"/>
      <c r="AB24" s="13"/>
    </row>
    <row r="25" spans="1:28" x14ac:dyDescent="0.25">
      <c r="A25" s="152" t="s">
        <v>15</v>
      </c>
      <c r="B25" s="1"/>
      <c r="F25" s="10"/>
      <c r="J25" s="186">
        <f t="shared" si="3"/>
        <v>46997</v>
      </c>
      <c r="K25" s="178">
        <f t="shared" si="4"/>
        <v>2028</v>
      </c>
      <c r="L25" s="178" t="str">
        <f t="shared" si="1"/>
        <v>A</v>
      </c>
      <c r="M25" s="178" t="str">
        <f t="shared" si="5"/>
        <v>A 28</v>
      </c>
      <c r="N25" s="178">
        <v>24</v>
      </c>
      <c r="W25" s="2"/>
      <c r="X25" s="14"/>
      <c r="Y25" s="2"/>
      <c r="Z25" s="13"/>
      <c r="AA25" s="13"/>
      <c r="AB25" s="13"/>
    </row>
    <row r="26" spans="1:28" x14ac:dyDescent="0.25">
      <c r="A26" s="152" t="s">
        <v>24</v>
      </c>
      <c r="B26" s="1"/>
      <c r="J26" s="186">
        <f t="shared" si="3"/>
        <v>47119</v>
      </c>
      <c r="K26" s="178">
        <f t="shared" si="4"/>
        <v>2029</v>
      </c>
      <c r="L26" s="178" t="str">
        <f t="shared" si="1"/>
        <v>H</v>
      </c>
      <c r="M26" s="178" t="str">
        <f t="shared" si="5"/>
        <v>H 29</v>
      </c>
      <c r="N26" s="178">
        <v>25</v>
      </c>
      <c r="W26" s="2"/>
      <c r="X26" s="2"/>
      <c r="Y26" s="2"/>
      <c r="Z26" s="2"/>
      <c r="AA26" s="2"/>
      <c r="AB26" s="2"/>
    </row>
    <row r="27" spans="1:28" x14ac:dyDescent="0.25">
      <c r="A27" s="152" t="s">
        <v>16</v>
      </c>
      <c r="B27" s="1"/>
      <c r="J27" s="186">
        <f t="shared" si="3"/>
        <v>47239</v>
      </c>
      <c r="K27" s="178">
        <f t="shared" si="4"/>
        <v>2029</v>
      </c>
      <c r="L27" s="178" t="str">
        <f t="shared" si="1"/>
        <v>E</v>
      </c>
      <c r="M27" s="178" t="str">
        <f t="shared" si="5"/>
        <v>E 29</v>
      </c>
      <c r="N27" s="178">
        <v>26</v>
      </c>
    </row>
    <row r="28" spans="1:28" x14ac:dyDescent="0.25">
      <c r="A28" s="152" t="s">
        <v>47</v>
      </c>
      <c r="B28" s="1"/>
      <c r="J28" s="186">
        <f t="shared" si="3"/>
        <v>47362</v>
      </c>
      <c r="K28" s="178">
        <f t="shared" ref="K28:K30" si="6">YEAR(J28)</f>
        <v>2029</v>
      </c>
      <c r="L28" s="178" t="str">
        <f t="shared" ref="L28:L30" si="7">IF(MONTH(J28+15)&lt;5, "H", IF(MONTH(J28+15)&lt;9, "E", "A"))</f>
        <v>A</v>
      </c>
      <c r="M28" s="178" t="str">
        <f t="shared" ref="M28:M30" si="8">_xlfn.CONCAT(L28," ",K28-2000)</f>
        <v>A 29</v>
      </c>
      <c r="N28" s="178">
        <v>27</v>
      </c>
    </row>
    <row r="29" spans="1:28" x14ac:dyDescent="0.25">
      <c r="A29" s="152" t="s">
        <v>17</v>
      </c>
      <c r="B29" s="1"/>
      <c r="J29" s="186">
        <f t="shared" si="3"/>
        <v>47484</v>
      </c>
      <c r="K29" s="178">
        <f t="shared" si="6"/>
        <v>2030</v>
      </c>
      <c r="L29" s="178" t="str">
        <f t="shared" si="7"/>
        <v>H</v>
      </c>
      <c r="M29" s="178" t="str">
        <f t="shared" si="8"/>
        <v>H 30</v>
      </c>
      <c r="N29" s="178">
        <v>28</v>
      </c>
    </row>
    <row r="30" spans="1:28" x14ac:dyDescent="0.25">
      <c r="A30" s="152" t="s">
        <v>48</v>
      </c>
      <c r="B30" s="1"/>
      <c r="J30" s="186">
        <f t="shared" si="3"/>
        <v>47604</v>
      </c>
      <c r="K30" s="178">
        <f t="shared" si="6"/>
        <v>2030</v>
      </c>
      <c r="L30" s="178" t="str">
        <f t="shared" si="7"/>
        <v>E</v>
      </c>
      <c r="M30" s="178" t="str">
        <f t="shared" si="8"/>
        <v>E 30</v>
      </c>
      <c r="N30" s="178">
        <v>29</v>
      </c>
    </row>
    <row r="31" spans="1:28" x14ac:dyDescent="0.25">
      <c r="A31" s="152" t="s">
        <v>18</v>
      </c>
      <c r="B31" s="1"/>
      <c r="J31" s="186">
        <f t="shared" si="3"/>
        <v>47727</v>
      </c>
      <c r="K31" s="178">
        <f t="shared" ref="K31:K33" si="9">YEAR(J31)</f>
        <v>2030</v>
      </c>
      <c r="L31" s="178" t="str">
        <f t="shared" ref="L31:L33" si="10">IF(MONTH(J31+15)&lt;5, "H", IF(MONTH(J31+15)&lt;9, "E", "A"))</f>
        <v>A</v>
      </c>
      <c r="M31" s="178" t="str">
        <f t="shared" ref="M31" si="11">_xlfn.CONCAT(L31," ",K31-2000)</f>
        <v>A 30</v>
      </c>
      <c r="N31" s="178">
        <v>30</v>
      </c>
    </row>
    <row r="32" spans="1:28" x14ac:dyDescent="0.25">
      <c r="A32" s="152" t="s">
        <v>25</v>
      </c>
      <c r="B32" s="1"/>
      <c r="J32" s="186">
        <f t="shared" si="3"/>
        <v>47849</v>
      </c>
      <c r="K32" s="178">
        <f t="shared" si="9"/>
        <v>2031</v>
      </c>
      <c r="L32" s="178" t="str">
        <f t="shared" si="10"/>
        <v>H</v>
      </c>
      <c r="M32" s="181" t="s">
        <v>53</v>
      </c>
      <c r="N32" s="181">
        <v>0</v>
      </c>
    </row>
    <row r="33" spans="1:14" x14ac:dyDescent="0.25">
      <c r="A33" s="152" t="s">
        <v>19</v>
      </c>
      <c r="B33" s="1"/>
      <c r="J33" s="186">
        <f t="shared" si="3"/>
        <v>47969</v>
      </c>
      <c r="K33" s="178">
        <f t="shared" si="9"/>
        <v>2031</v>
      </c>
      <c r="L33" s="178" t="str">
        <f t="shared" si="10"/>
        <v>E</v>
      </c>
      <c r="M33" s="181">
        <v>0</v>
      </c>
      <c r="N33" s="181">
        <v>0</v>
      </c>
    </row>
    <row r="34" spans="1:14" x14ac:dyDescent="0.25">
      <c r="A34" s="152" t="s">
        <v>20</v>
      </c>
      <c r="B34" s="1"/>
    </row>
    <row r="35" spans="1:14" x14ac:dyDescent="0.25">
      <c r="A35" s="152" t="s">
        <v>354</v>
      </c>
      <c r="B35" s="1"/>
    </row>
  </sheetData>
  <autoFilter ref="P2:S24" xr:uid="{A9C7C6DF-6D4D-4A1F-964D-60423739C7D0}">
    <sortState xmlns:xlrd2="http://schemas.microsoft.com/office/spreadsheetml/2017/richdata2" ref="P3:S24">
      <sortCondition ref="P2:P24"/>
    </sortState>
  </autoFilter>
  <mergeCells count="2">
    <mergeCell ref="Y3:AB3"/>
    <mergeCell ref="Y4:AB4"/>
  </mergeCells>
  <hyperlinks>
    <hyperlink ref="F9" r:id="rId1" xr:uid="{E1318E65-B932-4F4C-B062-0159C899DE8E}"/>
    <hyperlink ref="F10" r:id="rId2" xr:uid="{56D5679A-42C1-44BA-B875-EB2F4D9B7F63}"/>
    <hyperlink ref="F6" r:id="rId3" xr:uid="{A748D4A5-AB3B-4573-95B1-A65C7E57F0B3}"/>
    <hyperlink ref="F8" r:id="rId4" xr:uid="{FC8B86A1-7D0D-4F00-98C8-C97533534D3C}"/>
    <hyperlink ref="F20" r:id="rId5" xr:uid="{3408D4E3-05FB-49AD-8930-3E1423736BBC}"/>
    <hyperlink ref="F7" r:id="rId6" xr:uid="{BCFE736B-D01D-4818-9271-1D90AF4D4464}"/>
    <hyperlink ref="F13" r:id="rId7" xr:uid="{EE14D532-C1F3-4228-BA23-D39E2229C713}"/>
    <hyperlink ref="F14" r:id="rId8" xr:uid="{A488F6EC-44F3-4113-B0BD-54C7D05F6C37}"/>
    <hyperlink ref="F15" r:id="rId9" xr:uid="{20675D42-4D6B-484C-B34A-BE695330E7FF}"/>
    <hyperlink ref="F16" r:id="rId10" xr:uid="{ED19009E-39CC-47DB-B18F-7D43E31C20E2}"/>
    <hyperlink ref="F17" r:id="rId11" xr:uid="{3492AE1E-32F9-46A6-A9F8-38E903144703}"/>
    <hyperlink ref="F18" r:id="rId12" xr:uid="{8BFB362B-32C1-4B97-A147-CD8B649BA5BD}"/>
    <hyperlink ref="F19" r:id="rId13" xr:uid="{E88FF6E8-E7A9-46CE-A6B5-DC260B1EEE70}"/>
    <hyperlink ref="F21" r:id="rId14" xr:uid="{16012E73-6DC1-4E3C-B124-165AFD4E364C}"/>
    <hyperlink ref="F12" r:id="rId15" xr:uid="{50311D7D-E563-4887-A7AE-88706B4EBDBF}"/>
    <hyperlink ref="F11" r:id="rId16" xr:uid="{C910E0CD-A09A-4A73-8A78-8CB1F74E8DF5}"/>
    <hyperlink ref="F3" r:id="rId17" xr:uid="{1D24AD89-306C-4E74-AE34-D4B52926D1F1}"/>
    <hyperlink ref="F5" r:id="rId18" xr:uid="{1AFFE1EF-96B3-46F7-8631-CC9FC885C8F6}"/>
    <hyperlink ref="G9" r:id="rId19" xr:uid="{F6E1586D-1E96-4B77-884E-251A0C32A610}"/>
    <hyperlink ref="G8" r:id="rId20" xr:uid="{AFDB5577-009D-42B2-A5CB-2E62A69994E9}"/>
    <hyperlink ref="G10" r:id="rId21" xr:uid="{8F24F986-6F69-41B9-A18E-9E255E84CE65}"/>
    <hyperlink ref="G6" r:id="rId22" xr:uid="{4C2C5DB7-1CEA-4DF8-A76D-74FBF79ED446}"/>
    <hyperlink ref="G20" r:id="rId23" xr:uid="{3068F6A8-C9EA-4B73-9E88-D02DDCEC6D5A}"/>
    <hyperlink ref="G7" r:id="rId24" xr:uid="{79CD1759-21DA-43DA-A196-DC69B7D5DD6E}"/>
    <hyperlink ref="G16" r:id="rId25" xr:uid="{C6B85C60-4B9C-4DE7-83CF-750D06D845FD}"/>
    <hyperlink ref="G18" r:id="rId26" xr:uid="{BBE81167-7114-4695-BAD4-9E3A886D64E9}"/>
    <hyperlink ref="G21" r:id="rId27" xr:uid="{5B51CB2A-01BF-49FA-B86B-D2F546C2F238}"/>
    <hyperlink ref="G11" r:id="rId28" xr:uid="{EC8E7F54-FDC5-43C8-89DD-DA4BF6C60F28}"/>
    <hyperlink ref="S7" r:id="rId29" xr:uid="{4E753CC8-FC73-4E3A-8150-ABFBE94E0426}"/>
    <hyperlink ref="S5:S12" r:id="rId30" display="https://www.usherbrooke.ca/admission/fiches-cours/EFD901/" xr:uid="{917A7FA6-0188-48C6-96C3-0D5A853BF14D}"/>
    <hyperlink ref="S8" r:id="rId31" xr:uid="{DE99B1C1-45C0-49E0-B8FD-51942CE4D4AC}"/>
    <hyperlink ref="S15:S18" r:id="rId32" display="https://www.usherbrooke.ca/admission/fiches-cours/EFD901/" xr:uid="{79B78605-9932-4F2E-862A-66C464D15D9F}"/>
    <hyperlink ref="S9" r:id="rId33" xr:uid="{E240C79B-46B1-482E-9D7B-873A429ACB78}"/>
    <hyperlink ref="S21:S22" r:id="rId34" display="https://www.usherbrooke.ca/admission/fiches-cours/EFD901/" xr:uid="{61C518C8-4346-4E73-AF3E-30B327D21D02}"/>
    <hyperlink ref="S4" r:id="rId35" xr:uid="{783332C3-B2EB-4EC4-B578-8FEA1AD3EC32}"/>
    <hyperlink ref="S18" r:id="rId36" xr:uid="{52FBEC90-9FC2-497E-A287-5B58D5013FB2}"/>
    <hyperlink ref="S12" r:id="rId37" xr:uid="{25F7D90E-490E-4B56-9AE5-CD00517509E0}"/>
    <hyperlink ref="S5" r:id="rId38" xr:uid="{35D45681-BC3D-437F-91CD-A9D6ABEB5078}"/>
    <hyperlink ref="S17" r:id="rId39" xr:uid="{01338438-6454-4B60-81A8-183DDB718979}"/>
    <hyperlink ref="S13" r:id="rId40" xr:uid="{6D83F083-25C4-4330-AFCD-76271E33EF4B}"/>
    <hyperlink ref="S10" r:id="rId41" xr:uid="{3D517208-67FA-495C-ABE7-9FA19295BD25}"/>
    <hyperlink ref="S16" r:id="rId42" xr:uid="{77FF1AA8-AC20-43C2-8B22-226A54C83D4C}"/>
    <hyperlink ref="S6" r:id="rId43" xr:uid="{9762AF1F-3640-4E07-A378-BA6FC2864111}"/>
    <hyperlink ref="S21" r:id="rId44" xr:uid="{17AB0461-754C-40E8-8768-652E46FA3155}"/>
    <hyperlink ref="S15" r:id="rId45" xr:uid="{E97CC53C-8E11-4E3C-B58C-C344DFA0E40C}"/>
    <hyperlink ref="S11" r:id="rId46" xr:uid="{AE4E5D04-DB47-4DA5-B0F1-05838DA10DA8}"/>
    <hyperlink ref="S19" r:id="rId47" xr:uid="{C69ECE6B-06D8-48FC-A8C1-61C5AFEAA992}"/>
    <hyperlink ref="S14" r:id="rId48" xr:uid="{23CF9B5C-A8DE-4268-BBA0-E42B80BA4331}"/>
    <hyperlink ref="S20" r:id="rId49" xr:uid="{7DEDB86E-C570-4A03-A0CF-F22CC1A040B9}"/>
  </hyperlinks>
  <pageMargins left="0.7" right="0.7" top="0.75" bottom="0.75" header="0.3" footer="0.3"/>
  <tableParts count="1">
    <tablePart r:id="rId5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8534C4BE50AF545BD70762D4E1845F0" ma:contentTypeVersion="12" ma:contentTypeDescription="Crée un document." ma:contentTypeScope="" ma:versionID="708b71b9ab0e544b46d77fa9d23d7e76">
  <xsd:schema xmlns:xsd="http://www.w3.org/2001/XMLSchema" xmlns:xs="http://www.w3.org/2001/XMLSchema" xmlns:p="http://schemas.microsoft.com/office/2006/metadata/properties" xmlns:ns3="56a48df6-fea8-44c0-93a0-dc52e24b4a98" xmlns:ns4="af499d78-a3e2-4f5c-a7bd-67edb175afaa" targetNamespace="http://schemas.microsoft.com/office/2006/metadata/properties" ma:root="true" ma:fieldsID="c47fd989d0b0012eb7bed888e46a673d" ns3:_="" ns4:_="">
    <xsd:import namespace="56a48df6-fea8-44c0-93a0-dc52e24b4a98"/>
    <xsd:import namespace="af499d78-a3e2-4f5c-a7bd-67edb175afaa"/>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AutoTags" minOccurs="0"/>
                <xsd:element ref="ns3:MediaServiceDateTake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a48df6-fea8-44c0-93a0-dc52e24b4a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f499d78-a3e2-4f5c-a7bd-67edb175afaa" elementFormDefault="qualified">
    <xsd:import namespace="http://schemas.microsoft.com/office/2006/documentManagement/types"/>
    <xsd:import namespace="http://schemas.microsoft.com/office/infopath/2007/PartnerControls"/>
    <xsd:element name="SharedWithUsers" ma:index="12"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Partagé avec détails" ma:internalName="SharedWithDetails" ma:readOnly="true">
      <xsd:simpleType>
        <xsd:restriction base="dms:Note">
          <xsd:maxLength value="255"/>
        </xsd:restriction>
      </xsd:simpleType>
    </xsd:element>
    <xsd:element name="SharingHintHash" ma:index="14"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7E1B98-A07D-455B-9C8C-751643BF7FD9}">
  <ds:schemaRefs>
    <ds:schemaRef ds:uri="http://schemas.microsoft.com/sharepoint/v3/contenttype/forms"/>
  </ds:schemaRefs>
</ds:datastoreItem>
</file>

<file path=customXml/itemProps2.xml><?xml version="1.0" encoding="utf-8"?>
<ds:datastoreItem xmlns:ds="http://schemas.openxmlformats.org/officeDocument/2006/customXml" ds:itemID="{474E30E6-6134-49C0-9AE3-C59C2F546FE6}">
  <ds:schemaRefs>
    <ds:schemaRef ds:uri="http://schemas.microsoft.com/office/2006/documentManagement/types"/>
    <ds:schemaRef ds:uri="af499d78-a3e2-4f5c-a7bd-67edb175afaa"/>
    <ds:schemaRef ds:uri="http://schemas.microsoft.com/office/2006/metadata/properties"/>
    <ds:schemaRef ds:uri="http://schemas.microsoft.com/office/infopath/2007/PartnerControls"/>
    <ds:schemaRef ds:uri="http://purl.org/dc/elements/1.1/"/>
    <ds:schemaRef ds:uri="http://www.w3.org/XML/1998/namespace"/>
    <ds:schemaRef ds:uri="http://schemas.openxmlformats.org/package/2006/metadata/core-properties"/>
    <ds:schemaRef ds:uri="56a48df6-fea8-44c0-93a0-dc52e24b4a98"/>
    <ds:schemaRef ds:uri="http://purl.org/dc/dcmitype/"/>
    <ds:schemaRef ds:uri="http://purl.org/dc/terms/"/>
  </ds:schemaRefs>
</ds:datastoreItem>
</file>

<file path=customXml/itemProps3.xml><?xml version="1.0" encoding="utf-8"?>
<ds:datastoreItem xmlns:ds="http://schemas.openxmlformats.org/officeDocument/2006/customXml" ds:itemID="{78434415-3935-46E3-A57E-A9A33B55D4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a48df6-fea8-44c0-93a0-dc52e24b4a98"/>
    <ds:schemaRef ds:uri="af499d78-a3e2-4f5c-a7bd-67edb175af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9</vt:i4>
      </vt:variant>
    </vt:vector>
  </HeadingPairs>
  <TitlesOfParts>
    <vt:vector size="16" baseType="lpstr">
      <vt:lpstr>Instructions</vt:lpstr>
      <vt:lpstr>Discussions</vt:lpstr>
      <vt:lpstr>Suivi PhD </vt:lpstr>
      <vt:lpstr>Projets</vt:lpstr>
      <vt:lpstr>Formations</vt:lpstr>
      <vt:lpstr>Gantt</vt:lpstr>
      <vt:lpstr>Informations</vt:lpstr>
      <vt:lpstr>Gantt!colonne_surbrillance</vt:lpstr>
      <vt:lpstr>Gantt!Impression_des_titres</vt:lpstr>
      <vt:lpstr>O_N</vt:lpstr>
      <vt:lpstr>Gantt!période_sélectionnée</vt:lpstr>
      <vt:lpstr>Gantt!Print_Area</vt:lpstr>
      <vt:lpstr>Discussions!Print_Titles</vt:lpstr>
      <vt:lpstr>Gantt!Print_Titles</vt:lpstr>
      <vt:lpstr>Gantt!TitreRégion..BO60</vt:lpstr>
      <vt:lpstr>Gantt!Zone_d_impression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Gilbert Vachon</dc:creator>
  <cp:lastModifiedBy>Gilbert Vachon</cp:lastModifiedBy>
  <cp:lastPrinted>2020-05-23T18:36:52Z</cp:lastPrinted>
  <dcterms:created xsi:type="dcterms:W3CDTF">2016-12-05T05:14:59Z</dcterms:created>
  <dcterms:modified xsi:type="dcterms:W3CDTF">2021-01-14T22:19:18Z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0x010100C8534C4BE50AF545BD70762D4E1845F0</vt:lpwstr>
  </property>
</Properties>
</file>